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1"/>
  </bookViews>
  <sheets>
    <sheet name="Istruzioni" sheetId="1" state="visible" r:id="rId3"/>
    <sheet name="Margini" sheetId="2" state="visible" r:id="rId4"/>
    <sheet name="Saturazione" sheetId="3" state="visible" r:id="rId5"/>
    <sheet name="Persone" sheetId="4" state="visible" r:id="rId6"/>
    <sheet name="Commesse" sheetId="5" state="visible" r:id="rId7"/>
    <sheet name="Ore" sheetId="6" state="visible" r:id="rId8"/>
    <sheet name="Come lo usiamo noi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<sst xmlns="http://schemas.openxmlformats.org/spreadsheetml/2006/main" count="321" uniqueCount="133">
  <si>
    <t xml:space="preserve">Marginalità per commessa e saturazione</t>
  </si>
  <si>
    <t xml:space="preserve">Strumento gratuito di REVERSEA, Fractional CFO per PMI italiane. Altri strumenti: https://reversea.io/strumenti</t>
  </si>
  <si>
    <t xml:space="preserve">Cosa contiene</t>
  </si>
  <si>
    <t xml:space="preserve">Margini: margine di ogni commessa e di ogni cliente, ricavo per ora, e le commesse in perdita o sotto il margine minimo.</t>
  </si>
  <si>
    <t xml:space="preserve">Saturazione: quanto lavoro su clienti ha ogni persona rispetto alle ore che ha, e quante persone equivalenti sono libere.</t>
  </si>
  <si>
    <t xml:space="preserve">Persone, Commesse, Ore: i dati da inserire.</t>
  </si>
  <si>
    <t xml:space="preserve">Come si usa</t>
  </si>
  <si>
    <t xml:space="preserve">1. Nel foglio Persone si inseriscono i mesi coperti dalle ore e, per ogni persona, costo azienda annuo, ore teoriche e ore di assenza.</t>
  </si>
  <si>
    <t xml:space="preserve">2. Nel foglio Commesse una riga per commessa, con i ricavi dello stesso periodo. Commerciale, formazione e riunioni sono commesse di tipo Interno.</t>
  </si>
  <si>
    <t xml:space="preserve">3. Nel foglio Ore si incolla il timesheet: mese, persona, codice commessa, ore. Persona e codice scritti come negli altri fogli.</t>
  </si>
  <si>
    <t xml:space="preserve">4. La colonna Controllo del foglio Ore deve restare vuota: se dice qualcosa, una persona o una commessa non è riconosciuta e quelle ore non contano.</t>
  </si>
  <si>
    <t xml:space="preserve">Come si legge</t>
  </si>
  <si>
    <t xml:space="preserve">Il margine di commessa non è l'utile: i costi di struttura (affitto, amministrazione, software comuni) li deve coprire la somma dei margini.</t>
  </si>
  <si>
    <t xml:space="preserve">Una commessa a corpo che sfora le ore si vede dal ricavo per ora che scende, prima ancora che dal margine.</t>
  </si>
  <si>
    <t xml:space="preserve">La saturazione conta le sole ore su clienti. Una persona piena di ore interne è occupata, non saturata.</t>
  </si>
  <si>
    <t xml:space="preserve">Legenda</t>
  </si>
  <si>
    <t xml:space="preserve">Celle grigie con numeri blu: dati da inserire.</t>
  </si>
  <si>
    <t xml:space="preserve">Numeri neri: formule, non vanno toccate.</t>
  </si>
  <si>
    <t xml:space="preserve">Numeri verdi: dati che arrivano da un altro foglio.</t>
  </si>
  <si>
    <t xml:space="preserve">Testo rosso: un segnale da guardare.</t>
  </si>
  <si>
    <t xml:space="preserve">I numeri presenti sono di esempio, riferiti a un'azienda immaginaria. Non sono dati di nessun cliente.</t>
  </si>
  <si>
    <t xml:space="preserve">Margini per commessa e per cliente</t>
  </si>
  <si>
    <t xml:space="preserve">Margine = ricavi meno costo delle ore meno altri costi diretti. I costi di struttura restano fuori: li deve coprire la somma dei margini.</t>
  </si>
  <si>
    <t xml:space="preserve">Margine minimo atteso</t>
  </si>
  <si>
    <t xml:space="preserve">Sotto questa percentuale la commessa si segnala.</t>
  </si>
  <si>
    <t xml:space="preserve">Commessa</t>
  </si>
  <si>
    <t xml:space="preserve">Cliente</t>
  </si>
  <si>
    <t xml:space="preserve">Ricavi</t>
  </si>
  <si>
    <t xml:space="preserve">Ore</t>
  </si>
  <si>
    <t xml:space="preserve">Costo delle ore</t>
  </si>
  <si>
    <t xml:space="preserve">Altri costi diretti</t>
  </si>
  <si>
    <t xml:space="preserve">Margine</t>
  </si>
  <si>
    <t xml:space="preserve">Margine %</t>
  </si>
  <si>
    <t xml:space="preserve">Ricavo per ora</t>
  </si>
  <si>
    <t xml:space="preserve">Lettura</t>
  </si>
  <si>
    <t xml:space="preserve">Totale</t>
  </si>
  <si>
    <t xml:space="preserve">Per cliente</t>
  </si>
  <si>
    <t xml:space="preserve">Commesse</t>
  </si>
  <si>
    <t xml:space="preserve">Quota dei ricavi</t>
  </si>
  <si>
    <t xml:space="preserve">La riga "Interno" è il costo delle attività che non si vendono: commerciale, formazione, riunioni.</t>
  </si>
  <si>
    <t xml:space="preserve">Saturazione delle persone</t>
  </si>
  <si>
    <t xml:space="preserve">Quota delle ore disponibili nel periodo spesa su commesse di clienti. Le ore interne non contano.</t>
  </si>
  <si>
    <t xml:space="preserve">Soglia di saturazione dal foglio Persone:</t>
  </si>
  <si>
    <t xml:space="preserve">Persona</t>
  </si>
  <si>
    <t xml:space="preserve">Ore disponibili</t>
  </si>
  <si>
    <t xml:space="preserve">Ore registrate</t>
  </si>
  <si>
    <t xml:space="preserve">Ore su clienti</t>
  </si>
  <si>
    <t xml:space="preserve">Ore interne</t>
  </si>
  <si>
    <t xml:space="preserve">Saturazione</t>
  </si>
  <si>
    <t xml:space="preserve">Ore libere sotto la soglia</t>
  </si>
  <si>
    <t xml:space="preserve">Squadra</t>
  </si>
  <si>
    <t xml:space="preserve">Per decidere un'assunzione</t>
  </si>
  <si>
    <t xml:space="preserve">Ore libere della squadra sotto la soglia</t>
  </si>
  <si>
    <t xml:space="preserve">Ore disponibili medie di una persona nel periodo</t>
  </si>
  <si>
    <t xml:space="preserve">Persone equivalenti libere</t>
  </si>
  <si>
    <t xml:space="preserve">Costo delle ore disponibili non registrate</t>
  </si>
  <si>
    <t xml:space="preserve">Ore pagate e non scritte su nessuna commessa: o un timesheet incompleto, o tempo davvero libero.</t>
  </si>
  <si>
    <t xml:space="preserve">Con persone equivalenti libere vicino a zero e la squadra sopra la soglia per più periodi di fila, il carico regge un'assunzione. Con ore libere in più persone, prima si riempiono quelle.</t>
  </si>
  <si>
    <t xml:space="preserve">Persone e costo orario</t>
  </si>
  <si>
    <t xml:space="preserve">Il costo orario è il costo azienda diviso le ore che si possono davvero lavorare.</t>
  </si>
  <si>
    <t xml:space="preserve">Mesi coperti dal foglio Ore</t>
  </si>
  <si>
    <t xml:space="preserve">Le stesse settimane per tutti: ore e ricavi dello stesso periodo.</t>
  </si>
  <si>
    <t xml:space="preserve">Soglia di saturazione</t>
  </si>
  <si>
    <t xml:space="preserve">Sotto questa quota di ore su clienti, una persona ha spazio libero.</t>
  </si>
  <si>
    <t xml:space="preserve">Ruolo</t>
  </si>
  <si>
    <t xml:space="preserve">Costo azienda annuo</t>
  </si>
  <si>
    <t xml:space="preserve">Ore teoriche annue</t>
  </si>
  <si>
    <t xml:space="preserve">Ore di assenza annue</t>
  </si>
  <si>
    <t xml:space="preserve">Ore disponibili annue</t>
  </si>
  <si>
    <t xml:space="preserve">Costo orario</t>
  </si>
  <si>
    <t xml:space="preserve">Ore disponibili nel periodo</t>
  </si>
  <si>
    <t xml:space="preserve">Anna</t>
  </si>
  <si>
    <t xml:space="preserve">Project manager</t>
  </si>
  <si>
    <t xml:space="preserve">Bruno</t>
  </si>
  <si>
    <t xml:space="preserve">Sviluppatore senior</t>
  </si>
  <si>
    <t xml:space="preserve">Carla</t>
  </si>
  <si>
    <t xml:space="preserve">Sviluppatrice</t>
  </si>
  <si>
    <t xml:space="preserve">Dario</t>
  </si>
  <si>
    <t xml:space="preserve">Sviluppatore</t>
  </si>
  <si>
    <t xml:space="preserve">Elena</t>
  </si>
  <si>
    <t xml:space="preserve">Designer</t>
  </si>
  <si>
    <t xml:space="preserve">Fabio</t>
  </si>
  <si>
    <t xml:space="preserve">Sviluppatore junior</t>
  </si>
  <si>
    <t xml:space="preserve">Costo azienda: retribuzione lorda, contributi, TFR e benefit. Ore di assenza: ferie, permessi, festività infrasettimanali, formazione, malattia media. I numeri presenti sono di esempio.</t>
  </si>
  <si>
    <t xml:space="preserve">Una riga per commessa, ricavi dello stesso periodo delle ore. Le attività interne sono commesse col tipo Interno.</t>
  </si>
  <si>
    <t xml:space="preserve">Codice</t>
  </si>
  <si>
    <t xml:space="preserve">Descrizione</t>
  </si>
  <si>
    <t xml:space="preserve">Tipo</t>
  </si>
  <si>
    <t xml:space="preserve">Ricavi del periodo</t>
  </si>
  <si>
    <t xml:space="preserve">N. cliente</t>
  </si>
  <si>
    <t xml:space="preserve">C01</t>
  </si>
  <si>
    <t xml:space="preserve">Alfa Impianti</t>
  </si>
  <si>
    <t xml:space="preserve">Sito e-commerce</t>
  </si>
  <si>
    <t xml:space="preserve">A corpo</t>
  </si>
  <si>
    <t xml:space="preserve">C02</t>
  </si>
  <si>
    <t xml:space="preserve">Beta Logistica</t>
  </si>
  <si>
    <t xml:space="preserve">Team dedicato</t>
  </si>
  <si>
    <t xml:space="preserve">Ricorrente</t>
  </si>
  <si>
    <t xml:space="preserve">C03</t>
  </si>
  <si>
    <t xml:space="preserve">Gamma Edilizia</t>
  </si>
  <si>
    <t xml:space="preserve">Sviluppo gestionale</t>
  </si>
  <si>
    <t xml:space="preserve">A ore</t>
  </si>
  <si>
    <t xml:space="preserve">C04</t>
  </si>
  <si>
    <t xml:space="preserve">Delta Ristorazione</t>
  </si>
  <si>
    <t xml:space="preserve">App prenotazioni</t>
  </si>
  <si>
    <t xml:space="preserve">C05</t>
  </si>
  <si>
    <t xml:space="preserve">Epsilon Software</t>
  </si>
  <si>
    <t xml:space="preserve">Manutenzione</t>
  </si>
  <si>
    <t xml:space="preserve">C06</t>
  </si>
  <si>
    <t xml:space="preserve">Zeta Moda</t>
  </si>
  <si>
    <t xml:space="preserve">Interventi su richiesta</t>
  </si>
  <si>
    <t xml:space="preserve">C07</t>
  </si>
  <si>
    <t xml:space="preserve">Campagna di lancio</t>
  </si>
  <si>
    <t xml:space="preserve">I01</t>
  </si>
  <si>
    <t xml:space="preserve">Interno</t>
  </si>
  <si>
    <t xml:space="preserve">Commerciale e preventivi</t>
  </si>
  <si>
    <t xml:space="preserve">I02</t>
  </si>
  <si>
    <t xml:space="preserve">Formazione e riunioni</t>
  </si>
  <si>
    <t xml:space="preserve">Ricavi del periodo: per le commesse a corpo la quota maturata nel periodo, non il fatturato. Altri costi diretti: fornitori, licenze, consulenti esterni della commessa. I numeri presenti sono di esempio.</t>
  </si>
  <si>
    <t xml:space="preserve">Il timesheet: una riga per persona, commessa e mese, come esce dallo strumento di rilevazione.</t>
  </si>
  <si>
    <t xml:space="preserve">Mese</t>
  </si>
  <si>
    <t xml:space="preserve">Costo</t>
  </si>
  <si>
    <t xml:space="preserve">Tipo di commessa</t>
  </si>
  <si>
    <t xml:space="preserve">Controllo</t>
  </si>
  <si>
    <t xml:space="preserve">I numeri presenti sono di esempio: un'azienda immaginaria. Si sostituiscono con i propri nelle celle grigie.</t>
  </si>
  <si>
    <t xml:space="preserve">Come lo usiamo noi</t>
  </si>
  <si>
    <t xml:space="preserve">REVERSEA, Fractional CFO per PMI italiane</t>
  </si>
  <si>
    <t xml:space="preserve">Nelle aziende di servizi la domanda vera è quali clienti fanno guadagnare, e la risposta arriva dalle ore. Partiamo da tre fogli: anagrafica delle commesse, timesheet e costo orario per persona. Tutto il resto si calcola.</t>
  </si>
  <si>
    <t xml:space="preserve">Il costo orario lo calcoliamo sulle ore che si possono davvero lavorare, tolte ferie, permessi e formazione. Diviso per le ore di calendario, ogni commessa sembra più ricca di quanto è.</t>
  </si>
  <si>
    <t xml:space="preserve">Commerciale, formazione e riunioni le trattiamo come commesse interne: il loro costo si vede in una riga, invece di sparire spalmato sui margini dei clienti.</t>
  </si>
  <si>
    <t xml:space="preserve">La saturazione la leggiamo contro una soglia, il 75% per partire, e la usiamo per le assunzioni: si assume quando la squadra resta sopra la soglia per più mesi, non quando un mese è pieno.</t>
  </si>
  <si>
    <t xml:space="preserve">Coi clienti colleghiamo i margini delle commesse alla cassa e al budget, e li aggiorniamo ogni mese dall'export del timesheet.</t>
  </si>
  <si>
    <t xml:space="preserve">Per parlarne: https://reversea.io/contatti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</si>
</sst>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%;\(0.0%\);\-"/>
    <numFmt numFmtId="166" formatCode="#,##0;\(#,##0\);\-"/>
    <numFmt numFmtId="167" formatCode="#,##0.00;\(#,##0.00\);\-"/>
    <numFmt numFmtId="168" formatCode="0"/>
    <numFmt numFmtId="169" formatCode="0.0"/>
    <numFmt numFmtId="170" formatCode="mm/yyyy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40A34"/>
      <name val="Arial"/>
      <family val="0"/>
      <charset val="1"/>
    </font>
    <font>
      <sz val="10"/>
      <color rgb="FF555B7A"/>
      <name val="Arial"/>
      <family val="0"/>
      <charset val="1"/>
    </font>
    <font>
      <b val="true"/>
      <sz val="10"/>
      <color rgb="FF040A34"/>
      <name val="Arial"/>
      <family val="0"/>
      <charset val="1"/>
    </font>
    <font>
      <sz val="10"/>
      <color rgb="FF040A34"/>
      <name val="Arial"/>
      <family val="0"/>
      <charset val="1"/>
    </font>
    <font>
      <sz val="10"/>
      <color rgb="FF4750FD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F82A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BECF1"/>
        <bgColor rgb="FFFFFFFF"/>
      </patternFill>
    </fill>
    <fill>
      <patternFill patternType="solid">
        <fgColor rgb="FF040A34"/>
        <bgColor rgb="FF000000"/>
      </patternFill>
    </fill>
    <fill>
      <patternFill patternType="solid">
        <fgColor rgb="FFD6D9E4"/>
        <bgColor rgb="FFEBECF1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040A34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2" fillId="3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F82A59"/>
        <sz val="10"/>
      </font>
      <fill>
        <patternFill>
          <bgColor rgb="FFFDD3DD"/>
        </patternFill>
      </fill>
    </dxf>
    <dxf>
      <font>
        <name val="Arial"/>
        <charset val="1"/>
        <family val="0"/>
        <b val="1"/>
        <color rgb="FFF82A59"/>
        <sz val="10"/>
      </font>
    </dxf>
  </dxfs>
  <colors>
    <indexedColors>
      <rgbColor rgb="FF000000"/>
      <rgbColor rgb="FFFFFFFF"/>
      <rgbColor rgb="FFF82A59"/>
      <rgbColor rgb="FF00FF00"/>
      <rgbColor rgb="FF0000FF"/>
      <rgbColor rgb="FFFFFF00"/>
      <rgbColor rgb="FFFF00FF"/>
      <rgbColor rgb="FF00FFFF"/>
      <rgbColor rgb="FF800000"/>
      <rgbColor rgb="FF008000"/>
      <rgbColor rgb="FF040A34"/>
      <rgbColor rgb="FF808000"/>
      <rgbColor rgb="FF800080"/>
      <rgbColor rgb="FF008080"/>
      <rgbColor rgb="FFC0C0C0"/>
      <rgbColor rgb="FF808080"/>
      <rgbColor rgb="FF9999FF"/>
      <rgbColor rgb="FF993366"/>
      <rgbColor rgb="FFEBECF1"/>
      <rgbColor rgb="FFCCFFFF"/>
      <rgbColor rgb="FF660066"/>
      <rgbColor rgb="FFFF8080"/>
      <rgbColor rgb="FF0066CC"/>
      <rgbColor rgb="FFD6D9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DD3DD"/>
      <rgbColor rgb="FF4750FD"/>
      <rgbColor rgb="FF33CCCC"/>
      <rgbColor rgb="FF99CC00"/>
      <rgbColor rgb="FFFFCC00"/>
      <rgbColor rgb="FFFF9900"/>
      <rgbColor rgb="FFFF6600"/>
      <rgbColor rgb="FF555B7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reversea.io/strumenti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reversea.io/contatti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4" t="s">
        <v>3</v>
      </c>
    </row>
    <row r="7" customFormat="false" ht="15" hidden="false" customHeight="false" outlineLevel="0" collapsed="false">
      <c r="B7" s="4" t="s">
        <v>4</v>
      </c>
    </row>
    <row r="8" customFormat="false" ht="15" hidden="false" customHeight="false" outlineLevel="0" collapsed="false">
      <c r="B8" s="4" t="s">
        <v>5</v>
      </c>
    </row>
    <row r="10" customFormat="false" ht="15" hidden="false" customHeight="false" outlineLevel="0" collapsed="false">
      <c r="B10" s="3" t="s">
        <v>6</v>
      </c>
    </row>
    <row r="11" customFormat="false" ht="23.85" hidden="false" customHeight="false" outlineLevel="0" collapsed="false">
      <c r="B11" s="4" t="s">
        <v>7</v>
      </c>
    </row>
    <row r="12" customFormat="false" ht="23.85" hidden="false" customHeight="false" outlineLevel="0" collapsed="false">
      <c r="B12" s="4" t="s">
        <v>8</v>
      </c>
    </row>
    <row r="13" customFormat="false" ht="15" hidden="false" customHeight="false" outlineLevel="0" collapsed="false">
      <c r="B13" s="4" t="s">
        <v>9</v>
      </c>
    </row>
    <row r="14" customFormat="false" ht="23.85" hidden="false" customHeight="false" outlineLevel="0" collapsed="false">
      <c r="B14" s="4" t="s">
        <v>10</v>
      </c>
    </row>
    <row r="16" customFormat="false" ht="15" hidden="false" customHeight="false" outlineLevel="0" collapsed="false">
      <c r="B16" s="3" t="s">
        <v>11</v>
      </c>
    </row>
    <row r="17" customFormat="false" ht="23.85" hidden="false" customHeight="false" outlineLevel="0" collapsed="false">
      <c r="B17" s="4" t="s">
        <v>12</v>
      </c>
    </row>
    <row r="18" customFormat="false" ht="15" hidden="false" customHeight="false" outlineLevel="0" collapsed="false">
      <c r="B18" s="4" t="s">
        <v>13</v>
      </c>
    </row>
    <row r="19" customFormat="false" ht="15" hidden="false" customHeight="false" outlineLevel="0" collapsed="false">
      <c r="B19" s="4" t="s">
        <v>14</v>
      </c>
    </row>
    <row r="21" customFormat="false" ht="15" hidden="false" customHeight="false" outlineLevel="0" collapsed="false">
      <c r="B21" s="3" t="s">
        <v>15</v>
      </c>
    </row>
    <row r="22" customFormat="false" ht="15" hidden="false" customHeight="false" outlineLevel="0" collapsed="false">
      <c r="B22" s="5" t="s">
        <v>16</v>
      </c>
    </row>
    <row r="23" customFormat="false" ht="15" hidden="false" customHeight="false" outlineLevel="0" collapsed="false">
      <c r="B23" s="6" t="s">
        <v>17</v>
      </c>
    </row>
    <row r="24" customFormat="false" ht="15" hidden="false" customHeight="false" outlineLevel="0" collapsed="false">
      <c r="B24" s="7" t="s">
        <v>18</v>
      </c>
    </row>
    <row r="25" customFormat="false" ht="15" hidden="false" customHeight="false" outlineLevel="0" collapsed="false">
      <c r="B25" s="8" t="s">
        <v>19</v>
      </c>
    </row>
    <row r="27" customFormat="false" ht="15" hidden="false" customHeight="false" outlineLevel="0" collapsed="false">
      <c r="B27" s="9" t="s">
        <v>20</v>
      </c>
    </row>
  </sheetData>
  <hyperlinks>
    <hyperlink ref="B3" r:id="rId1" display="Strumento gratuito di REVERSEA, Fractional CFO per PMI italiane. Altri strumenti: https://reversea.io/strumenti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6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22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6" min="5" style="0" width="13"/>
    <col collapsed="false" customWidth="true" hidden="false" outlineLevel="0" max="7" min="7" style="0" width="12"/>
    <col collapsed="false" customWidth="true" hidden="false" outlineLevel="0" max="8" min="8" style="0" width="11"/>
    <col collapsed="false" customWidth="true" hidden="false" outlineLevel="0" max="9" min="9" style="0" width="12"/>
    <col collapsed="false" customWidth="true" hidden="false" outlineLevel="0" max="10" min="10" style="0" width="24"/>
  </cols>
  <sheetData>
    <row r="1" customFormat="false" ht="19.7" hidden="false" customHeight="false" outlineLevel="0" collapsed="false">
      <c r="A1" s="1" t="s">
        <v>21</v>
      </c>
    </row>
    <row r="2" customFormat="false" ht="15" hidden="false" customHeight="false" outlineLevel="0" collapsed="false">
      <c r="A2" s="2" t="s">
        <v>22</v>
      </c>
    </row>
    <row r="4" customFormat="false" ht="15" hidden="false" customHeight="false" outlineLevel="0" collapsed="false">
      <c r="A4" s="10" t="s">
        <v>23</v>
      </c>
      <c r="C4" s="11" t="n">
        <v>0.3</v>
      </c>
      <c r="D4" s="2" t="s">
        <v>24</v>
      </c>
    </row>
    <row r="6" customFormat="false" ht="30" hidden="false" customHeight="true" outlineLevel="0" collapsed="false">
      <c r="A6" s="12" t="s">
        <v>25</v>
      </c>
      <c r="B6" s="12" t="s">
        <v>26</v>
      </c>
      <c r="C6" s="13" t="s">
        <v>27</v>
      </c>
      <c r="D6" s="13" t="s">
        <v>28</v>
      </c>
      <c r="E6" s="13" t="s">
        <v>29</v>
      </c>
      <c r="F6" s="13" t="s">
        <v>30</v>
      </c>
      <c r="G6" s="13" t="s">
        <v>31</v>
      </c>
      <c r="H6" s="13" t="s">
        <v>32</v>
      </c>
      <c r="I6" s="13" t="s">
        <v>33</v>
      </c>
      <c r="J6" s="12" t="s">
        <v>34</v>
      </c>
    </row>
    <row r="7" customFormat="false" ht="15" hidden="false" customHeight="false" outlineLevel="0" collapsed="false">
      <c r="A7" s="14" t="str">
        <f aca="false">Commesse!A5&amp;""</f>
        <v>C01</v>
      </c>
      <c r="B7" s="14" t="str">
        <f aca="false">Commesse!B5&amp;""</f>
        <v>Alfa Impianti</v>
      </c>
      <c r="C7" s="15" t="n">
        <f aca="false">IF($A7="","",N(Commesse!E5))</f>
        <v>38000</v>
      </c>
      <c r="D7" s="16" t="n">
        <f aca="false">IF($A7="","",SUMIFS(Ore!$D$5:$D$404,Ore!$C$5:$C$404,$A7))</f>
        <v>420</v>
      </c>
      <c r="E7" s="16" t="n">
        <f aca="false">IF($A7="","",SUMIFS(Ore!$F$5:$F$404,Ore!$C$5:$C$404,$A7))</f>
        <v>12280</v>
      </c>
      <c r="F7" s="15" t="n">
        <f aca="false">IF($A7="","",N(Commesse!F5))</f>
        <v>2500</v>
      </c>
      <c r="G7" s="17" t="n">
        <f aca="false">IF($A7="","",C7-E7-F7)</f>
        <v>23220</v>
      </c>
      <c r="H7" s="18" t="n">
        <f aca="false">IF(N(C7)=0,"",G7/C7)</f>
        <v>0.611052631578947</v>
      </c>
      <c r="I7" s="19" t="n">
        <f aca="false">IF(OR(N(C7)=0,N(D7)=0),"",C7/D7)</f>
        <v>90.4761904761905</v>
      </c>
      <c r="J7" s="2" t="str">
        <f aca="false">IF($A7="","",IF(Commesse!D5="Interno","Costo di struttura",IF(G7&lt;0,"In perdita",IF(AND(ISNUMBER(H7),H7&lt;Margini!$C$4),"Sotto il margine minimo",""))))</f>
        <v/>
      </c>
    </row>
    <row r="8" customFormat="false" ht="15" hidden="false" customHeight="false" outlineLevel="0" collapsed="false">
      <c r="A8" s="14" t="str">
        <f aca="false">Commesse!A6&amp;""</f>
        <v>C02</v>
      </c>
      <c r="B8" s="14" t="str">
        <f aca="false">Commesse!B6&amp;""</f>
        <v>Beta Logistica</v>
      </c>
      <c r="C8" s="15" t="n">
        <f aca="false">IF($A8="","",N(Commesse!E6))</f>
        <v>45000</v>
      </c>
      <c r="D8" s="16" t="n">
        <f aca="false">IF($A8="","",SUMIFS(Ore!$D$5:$D$404,Ore!$C$5:$C$404,$A8))</f>
        <v>405</v>
      </c>
      <c r="E8" s="16" t="n">
        <f aca="false">IF($A8="","",SUMIFS(Ore!$F$5:$F$404,Ore!$C$5:$C$404,$A8))</f>
        <v>13300</v>
      </c>
      <c r="F8" s="15" t="n">
        <f aca="false">IF($A8="","",N(Commesse!F6))</f>
        <v>0</v>
      </c>
      <c r="G8" s="17" t="n">
        <f aca="false">IF($A8="","",C8-E8-F8)</f>
        <v>31700</v>
      </c>
      <c r="H8" s="18" t="n">
        <f aca="false">IF(N(C8)=0,"",G8/C8)</f>
        <v>0.704444444444444</v>
      </c>
      <c r="I8" s="19" t="n">
        <f aca="false">IF(OR(N(C8)=0,N(D8)=0),"",C8/D8)</f>
        <v>111.111111111111</v>
      </c>
      <c r="J8" s="2" t="str">
        <f aca="false">IF($A8="","",IF(Commesse!D6="Interno","Costo di struttura",IF(G8&lt;0,"In perdita",IF(AND(ISNUMBER(H8),H8&lt;Margini!$C$4),"Sotto il margine minimo",""))))</f>
        <v/>
      </c>
    </row>
    <row r="9" customFormat="false" ht="15" hidden="false" customHeight="false" outlineLevel="0" collapsed="false">
      <c r="A9" s="14" t="str">
        <f aca="false">Commesse!A7&amp;""</f>
        <v>C03</v>
      </c>
      <c r="B9" s="14" t="str">
        <f aca="false">Commesse!B7&amp;""</f>
        <v>Gamma Edilizia</v>
      </c>
      <c r="C9" s="15" t="n">
        <f aca="false">IF($A9="","",N(Commesse!E7))</f>
        <v>12000</v>
      </c>
      <c r="D9" s="16" t="n">
        <f aca="false">IF($A9="","",SUMIFS(Ore!$D$5:$D$404,Ore!$C$5:$C$404,$A9))</f>
        <v>210</v>
      </c>
      <c r="E9" s="16" t="n">
        <f aca="false">IF($A9="","",SUMIFS(Ore!$F$5:$F$404,Ore!$C$5:$C$404,$A9))</f>
        <v>5840</v>
      </c>
      <c r="F9" s="15" t="n">
        <f aca="false">IF($A9="","",N(Commesse!F7))</f>
        <v>0</v>
      </c>
      <c r="G9" s="17" t="n">
        <f aca="false">IF($A9="","",C9-E9-F9)</f>
        <v>6160</v>
      </c>
      <c r="H9" s="18" t="n">
        <f aca="false">IF(N(C9)=0,"",G9/C9)</f>
        <v>0.513333333333333</v>
      </c>
      <c r="I9" s="19" t="n">
        <f aca="false">IF(OR(N(C9)=0,N(D9)=0),"",C9/D9)</f>
        <v>57.1428571428571</v>
      </c>
      <c r="J9" s="2" t="str">
        <f aca="false">IF($A9="","",IF(Commesse!D7="Interno","Costo di struttura",IF(G9&lt;0,"In perdita",IF(AND(ISNUMBER(H9),H9&lt;Margini!$C$4),"Sotto il margine minimo",""))))</f>
        <v/>
      </c>
    </row>
    <row r="10" customFormat="false" ht="15" hidden="false" customHeight="false" outlineLevel="0" collapsed="false">
      <c r="A10" s="14" t="str">
        <f aca="false">Commesse!A8&amp;""</f>
        <v>C04</v>
      </c>
      <c r="B10" s="14" t="str">
        <f aca="false">Commesse!B8&amp;""</f>
        <v>Delta Ristorazione</v>
      </c>
      <c r="C10" s="15" t="n">
        <f aca="false">IF($A10="","",N(Commesse!E8))</f>
        <v>12000</v>
      </c>
      <c r="D10" s="16" t="n">
        <f aca="false">IF($A10="","",SUMIFS(Ore!$D$5:$D$404,Ore!$C$5:$C$404,$A10))</f>
        <v>360</v>
      </c>
      <c r="E10" s="16" t="n">
        <f aca="false">IF($A10="","",SUMIFS(Ore!$F$5:$F$404,Ore!$C$5:$C$404,$A10))</f>
        <v>11620</v>
      </c>
      <c r="F10" s="15" t="n">
        <f aca="false">IF($A10="","",N(Commesse!F8))</f>
        <v>1500</v>
      </c>
      <c r="G10" s="17" t="n">
        <f aca="false">IF($A10="","",C10-E10-F10)</f>
        <v>-1120</v>
      </c>
      <c r="H10" s="18" t="n">
        <f aca="false">IF(N(C10)=0,"",G10/C10)</f>
        <v>-0.0933333333333333</v>
      </c>
      <c r="I10" s="19" t="n">
        <f aca="false">IF(OR(N(C10)=0,N(D10)=0),"",C10/D10)</f>
        <v>33.3333333333333</v>
      </c>
      <c r="J10" s="2" t="str">
        <f aca="false">IF($A10="","",IF(Commesse!D8="Interno","Costo di struttura",IF(G10&lt;0,"In perdita",IF(AND(ISNUMBER(H10),H10&lt;Margini!$C$4),"Sotto il margine minimo",""))))</f>
        <v>In perdita</v>
      </c>
    </row>
    <row r="11" customFormat="false" ht="15" hidden="false" customHeight="false" outlineLevel="0" collapsed="false">
      <c r="A11" s="14" t="str">
        <f aca="false">Commesse!A9&amp;""</f>
        <v>C05</v>
      </c>
      <c r="B11" s="14" t="str">
        <f aca="false">Commesse!B9&amp;""</f>
        <v>Epsilon Software</v>
      </c>
      <c r="C11" s="15" t="n">
        <f aca="false">IF($A11="","",N(Commesse!E9))</f>
        <v>9000</v>
      </c>
      <c r="D11" s="16" t="n">
        <f aca="false">IF($A11="","",SUMIFS(Ore!$D$5:$D$404,Ore!$C$5:$C$404,$A11))</f>
        <v>105</v>
      </c>
      <c r="E11" s="16" t="n">
        <f aca="false">IF($A11="","",SUMIFS(Ore!$F$5:$F$404,Ore!$C$5:$C$404,$A11))</f>
        <v>3160</v>
      </c>
      <c r="F11" s="15" t="n">
        <f aca="false">IF($A11="","",N(Commesse!F9))</f>
        <v>0</v>
      </c>
      <c r="G11" s="17" t="n">
        <f aca="false">IF($A11="","",C11-E11-F11)</f>
        <v>5840</v>
      </c>
      <c r="H11" s="18" t="n">
        <f aca="false">IF(N(C11)=0,"",G11/C11)</f>
        <v>0.648888888888889</v>
      </c>
      <c r="I11" s="19" t="n">
        <f aca="false">IF(OR(N(C11)=0,N(D11)=0),"",C11/D11)</f>
        <v>85.7142857142857</v>
      </c>
      <c r="J11" s="2" t="str">
        <f aca="false">IF($A11="","",IF(Commesse!D9="Interno","Costo di struttura",IF(G11&lt;0,"In perdita",IF(AND(ISNUMBER(H11),H11&lt;Margini!$C$4),"Sotto il margine minimo",""))))</f>
        <v/>
      </c>
    </row>
    <row r="12" customFormat="false" ht="15" hidden="false" customHeight="false" outlineLevel="0" collapsed="false">
      <c r="A12" s="14" t="str">
        <f aca="false">Commesse!A10&amp;""</f>
        <v>C06</v>
      </c>
      <c r="B12" s="14" t="str">
        <f aca="false">Commesse!B10&amp;""</f>
        <v>Zeta Moda</v>
      </c>
      <c r="C12" s="15" t="n">
        <f aca="false">IF($A12="","",N(Commesse!E10))</f>
        <v>6000</v>
      </c>
      <c r="D12" s="16" t="n">
        <f aca="false">IF($A12="","",SUMIFS(Ore!$D$5:$D$404,Ore!$C$5:$C$404,$A12))</f>
        <v>90</v>
      </c>
      <c r="E12" s="16" t="n">
        <f aca="false">IF($A12="","",SUMIFS(Ore!$F$5:$F$404,Ore!$C$5:$C$404,$A12))</f>
        <v>2440</v>
      </c>
      <c r="F12" s="15" t="n">
        <f aca="false">IF($A12="","",N(Commesse!F10))</f>
        <v>0</v>
      </c>
      <c r="G12" s="17" t="n">
        <f aca="false">IF($A12="","",C12-E12-F12)</f>
        <v>3560</v>
      </c>
      <c r="H12" s="18" t="n">
        <f aca="false">IF(N(C12)=0,"",G12/C12)</f>
        <v>0.593333333333333</v>
      </c>
      <c r="I12" s="19" t="n">
        <f aca="false">IF(OR(N(C12)=0,N(D12)=0),"",C12/D12)</f>
        <v>66.6666666666667</v>
      </c>
      <c r="J12" s="2" t="str">
        <f aca="false">IF($A12="","",IF(Commesse!D10="Interno","Costo di struttura",IF(G12&lt;0,"In perdita",IF(AND(ISNUMBER(H12),H12&lt;Margini!$C$4),"Sotto il margine minimo",""))))</f>
        <v/>
      </c>
    </row>
    <row r="13" customFormat="false" ht="15" hidden="false" customHeight="false" outlineLevel="0" collapsed="false">
      <c r="A13" s="14" t="str">
        <f aca="false">Commesse!A11&amp;""</f>
        <v>C07</v>
      </c>
      <c r="B13" s="14" t="str">
        <f aca="false">Commesse!B11&amp;""</f>
        <v>Alfa Impianti</v>
      </c>
      <c r="C13" s="15" t="n">
        <f aca="false">IF($A13="","",N(Commesse!E11))</f>
        <v>8000</v>
      </c>
      <c r="D13" s="16" t="n">
        <f aca="false">IF($A13="","",SUMIFS(Ore!$D$5:$D$404,Ore!$C$5:$C$404,$A13))</f>
        <v>45</v>
      </c>
      <c r="E13" s="16" t="n">
        <f aca="false">IF($A13="","",SUMIFS(Ore!$F$5:$F$404,Ore!$C$5:$C$404,$A13))</f>
        <v>1260</v>
      </c>
      <c r="F13" s="15" t="n">
        <f aca="false">IF($A13="","",N(Commesse!F11))</f>
        <v>4500</v>
      </c>
      <c r="G13" s="17" t="n">
        <f aca="false">IF($A13="","",C13-E13-F13)</f>
        <v>2240</v>
      </c>
      <c r="H13" s="18" t="n">
        <f aca="false">IF(N(C13)=0,"",G13/C13)</f>
        <v>0.28</v>
      </c>
      <c r="I13" s="19" t="n">
        <f aca="false">IF(OR(N(C13)=0,N(D13)=0),"",C13/D13)</f>
        <v>177.777777777778</v>
      </c>
      <c r="J13" s="2" t="str">
        <f aca="false">IF($A13="","",IF(Commesse!D11="Interno","Costo di struttura",IF(G13&lt;0,"In perdita",IF(AND(ISNUMBER(H13),H13&lt;Margini!$C$4),"Sotto il margine minimo",""))))</f>
        <v>Sotto il margine minimo</v>
      </c>
    </row>
    <row r="14" customFormat="false" ht="15" hidden="false" customHeight="false" outlineLevel="0" collapsed="false">
      <c r="A14" s="14" t="str">
        <f aca="false">Commesse!A12&amp;""</f>
        <v>I01</v>
      </c>
      <c r="B14" s="14" t="str">
        <f aca="false">Commesse!B12&amp;""</f>
        <v>Interno</v>
      </c>
      <c r="C14" s="15" t="n">
        <f aca="false">IF($A14="","",N(Commesse!E12))</f>
        <v>0</v>
      </c>
      <c r="D14" s="16" t="n">
        <f aca="false">IF($A14="","",SUMIFS(Ore!$D$5:$D$404,Ore!$C$5:$C$404,$A14))</f>
        <v>105</v>
      </c>
      <c r="E14" s="16" t="n">
        <f aca="false">IF($A14="","",SUMIFS(Ore!$F$5:$F$404,Ore!$C$5:$C$404,$A14))</f>
        <v>3940</v>
      </c>
      <c r="F14" s="15" t="n">
        <f aca="false">IF($A14="","",N(Commesse!F12))</f>
        <v>0</v>
      </c>
      <c r="G14" s="17" t="n">
        <f aca="false">IF($A14="","",C14-E14-F14)</f>
        <v>-3940</v>
      </c>
      <c r="H14" s="18" t="str">
        <f aca="false">IF(N(C14)=0,"",G14/C14)</f>
        <v/>
      </c>
      <c r="I14" s="19" t="str">
        <f aca="false">IF(OR(N(C14)=0,N(D14)=0),"",C14/D14)</f>
        <v/>
      </c>
      <c r="J14" s="2" t="str">
        <f aca="false">IF($A14="","",IF(Commesse!D12="Interno","Costo di struttura",IF(G14&lt;0,"In perdita",IF(AND(ISNUMBER(H14),H14&lt;Margini!$C$4),"Sotto il margine minimo",""))))</f>
        <v>Costo di struttura</v>
      </c>
    </row>
    <row r="15" customFormat="false" ht="15" hidden="false" customHeight="false" outlineLevel="0" collapsed="false">
      <c r="A15" s="14" t="str">
        <f aca="false">Commesse!A13&amp;""</f>
        <v>I02</v>
      </c>
      <c r="B15" s="14" t="str">
        <f aca="false">Commesse!B13&amp;""</f>
        <v>Interno</v>
      </c>
      <c r="C15" s="15" t="n">
        <f aca="false">IF($A15="","",N(Commesse!E13))</f>
        <v>0</v>
      </c>
      <c r="D15" s="16" t="n">
        <f aca="false">IF($A15="","",SUMIFS(Ore!$D$5:$D$404,Ore!$C$5:$C$404,$A15))</f>
        <v>240</v>
      </c>
      <c r="E15" s="16" t="n">
        <f aca="false">IF($A15="","",SUMIFS(Ore!$F$5:$F$404,Ore!$C$5:$C$404,$A15))</f>
        <v>7468</v>
      </c>
      <c r="F15" s="15" t="n">
        <f aca="false">IF($A15="","",N(Commesse!F13))</f>
        <v>0</v>
      </c>
      <c r="G15" s="17" t="n">
        <f aca="false">IF($A15="","",C15-E15-F15)</f>
        <v>-7468</v>
      </c>
      <c r="H15" s="18" t="str">
        <f aca="false">IF(N(C15)=0,"",G15/C15)</f>
        <v/>
      </c>
      <c r="I15" s="19" t="str">
        <f aca="false">IF(OR(N(C15)=0,N(D15)=0),"",C15/D15)</f>
        <v/>
      </c>
      <c r="J15" s="2" t="str">
        <f aca="false">IF($A15="","",IF(Commesse!D13="Interno","Costo di struttura",IF(G15&lt;0,"In perdita",IF(AND(ISNUMBER(H15),H15&lt;Margini!$C$4),"Sotto il margine minimo",""))))</f>
        <v>Costo di struttura</v>
      </c>
    </row>
    <row r="16" customFormat="false" ht="15" hidden="false" customHeight="false" outlineLevel="0" collapsed="false">
      <c r="A16" s="14" t="str">
        <f aca="false">Commesse!A14&amp;""</f>
        <v/>
      </c>
      <c r="B16" s="14" t="str">
        <f aca="false">Commesse!B14&amp;""</f>
        <v/>
      </c>
      <c r="C16" s="15" t="str">
        <f aca="false">IF($A16="","",N(Commesse!E14))</f>
        <v/>
      </c>
      <c r="D16" s="16" t="str">
        <f aca="false">IF($A16="","",SUMIFS(Ore!$D$5:$D$404,Ore!$C$5:$C$404,$A16))</f>
        <v/>
      </c>
      <c r="E16" s="16" t="str">
        <f aca="false">IF($A16="","",SUMIFS(Ore!$F$5:$F$404,Ore!$C$5:$C$404,$A16))</f>
        <v/>
      </c>
      <c r="F16" s="15" t="str">
        <f aca="false">IF($A16="","",N(Commesse!F14))</f>
        <v/>
      </c>
      <c r="G16" s="17" t="str">
        <f aca="false">IF($A16="","",C16-E16-F16)</f>
        <v/>
      </c>
      <c r="H16" s="18" t="str">
        <f aca="false">IF(N(C16)=0,"",G16/C16)</f>
        <v/>
      </c>
      <c r="I16" s="19" t="str">
        <f aca="false">IF(OR(N(C16)=0,N(D16)=0),"",C16/D16)</f>
        <v/>
      </c>
      <c r="J16" s="2" t="str">
        <f aca="false">IF($A16="","",IF(Commesse!D14="Interno","Costo di struttura",IF(G16&lt;0,"In perdita",IF(AND(ISNUMBER(H16),H16&lt;Margini!$C$4),"Sotto il margine minimo",""))))</f>
        <v/>
      </c>
    </row>
    <row r="17" customFormat="false" ht="15" hidden="false" customHeight="false" outlineLevel="0" collapsed="false">
      <c r="A17" s="14" t="str">
        <f aca="false">Commesse!A15&amp;""</f>
        <v/>
      </c>
      <c r="B17" s="14" t="str">
        <f aca="false">Commesse!B15&amp;""</f>
        <v/>
      </c>
      <c r="C17" s="15" t="str">
        <f aca="false">IF($A17="","",N(Commesse!E15))</f>
        <v/>
      </c>
      <c r="D17" s="16" t="str">
        <f aca="false">IF($A17="","",SUMIFS(Ore!$D$5:$D$404,Ore!$C$5:$C$404,$A17))</f>
        <v/>
      </c>
      <c r="E17" s="16" t="str">
        <f aca="false">IF($A17="","",SUMIFS(Ore!$F$5:$F$404,Ore!$C$5:$C$404,$A17))</f>
        <v/>
      </c>
      <c r="F17" s="15" t="str">
        <f aca="false">IF($A17="","",N(Commesse!F15))</f>
        <v/>
      </c>
      <c r="G17" s="17" t="str">
        <f aca="false">IF($A17="","",C17-E17-F17)</f>
        <v/>
      </c>
      <c r="H17" s="18" t="str">
        <f aca="false">IF(N(C17)=0,"",G17/C17)</f>
        <v/>
      </c>
      <c r="I17" s="19" t="str">
        <f aca="false">IF(OR(N(C17)=0,N(D17)=0),"",C17/D17)</f>
        <v/>
      </c>
      <c r="J17" s="2" t="str">
        <f aca="false">IF($A17="","",IF(Commesse!D15="Interno","Costo di struttura",IF(G17&lt;0,"In perdita",IF(AND(ISNUMBER(H17),H17&lt;Margini!$C$4),"Sotto il margine minimo",""))))</f>
        <v/>
      </c>
    </row>
    <row r="18" customFormat="false" ht="15" hidden="false" customHeight="false" outlineLevel="0" collapsed="false">
      <c r="A18" s="14" t="str">
        <f aca="false">Commesse!A16&amp;""</f>
        <v/>
      </c>
      <c r="B18" s="14" t="str">
        <f aca="false">Commesse!B16&amp;""</f>
        <v/>
      </c>
      <c r="C18" s="15" t="str">
        <f aca="false">IF($A18="","",N(Commesse!E16))</f>
        <v/>
      </c>
      <c r="D18" s="16" t="str">
        <f aca="false">IF($A18="","",SUMIFS(Ore!$D$5:$D$404,Ore!$C$5:$C$404,$A18))</f>
        <v/>
      </c>
      <c r="E18" s="16" t="str">
        <f aca="false">IF($A18="","",SUMIFS(Ore!$F$5:$F$404,Ore!$C$5:$C$404,$A18))</f>
        <v/>
      </c>
      <c r="F18" s="15" t="str">
        <f aca="false">IF($A18="","",N(Commesse!F16))</f>
        <v/>
      </c>
      <c r="G18" s="17" t="str">
        <f aca="false">IF($A18="","",C18-E18-F18)</f>
        <v/>
      </c>
      <c r="H18" s="18" t="str">
        <f aca="false">IF(N(C18)=0,"",G18/C18)</f>
        <v/>
      </c>
      <c r="I18" s="19" t="str">
        <f aca="false">IF(OR(N(C18)=0,N(D18)=0),"",C18/D18)</f>
        <v/>
      </c>
      <c r="J18" s="2" t="str">
        <f aca="false">IF($A18="","",IF(Commesse!D16="Interno","Costo di struttura",IF(G18&lt;0,"In perdita",IF(AND(ISNUMBER(H18),H18&lt;Margini!$C$4),"Sotto il margine minimo",""))))</f>
        <v/>
      </c>
    </row>
    <row r="19" customFormat="false" ht="15" hidden="false" customHeight="false" outlineLevel="0" collapsed="false">
      <c r="A19" s="14" t="str">
        <f aca="false">Commesse!A17&amp;""</f>
        <v/>
      </c>
      <c r="B19" s="14" t="str">
        <f aca="false">Commesse!B17&amp;""</f>
        <v/>
      </c>
      <c r="C19" s="15" t="str">
        <f aca="false">IF($A19="","",N(Commesse!E17))</f>
        <v/>
      </c>
      <c r="D19" s="16" t="str">
        <f aca="false">IF($A19="","",SUMIFS(Ore!$D$5:$D$404,Ore!$C$5:$C$404,$A19))</f>
        <v/>
      </c>
      <c r="E19" s="16" t="str">
        <f aca="false">IF($A19="","",SUMIFS(Ore!$F$5:$F$404,Ore!$C$5:$C$404,$A19))</f>
        <v/>
      </c>
      <c r="F19" s="15" t="str">
        <f aca="false">IF($A19="","",N(Commesse!F17))</f>
        <v/>
      </c>
      <c r="G19" s="17" t="str">
        <f aca="false">IF($A19="","",C19-E19-F19)</f>
        <v/>
      </c>
      <c r="H19" s="18" t="str">
        <f aca="false">IF(N(C19)=0,"",G19/C19)</f>
        <v/>
      </c>
      <c r="I19" s="19" t="str">
        <f aca="false">IF(OR(N(C19)=0,N(D19)=0),"",C19/D19)</f>
        <v/>
      </c>
      <c r="J19" s="2" t="str">
        <f aca="false">IF($A19="","",IF(Commesse!D17="Interno","Costo di struttura",IF(G19&lt;0,"In perdita",IF(AND(ISNUMBER(H19),H19&lt;Margini!$C$4),"Sotto il margine minimo",""))))</f>
        <v/>
      </c>
    </row>
    <row r="20" customFormat="false" ht="15" hidden="false" customHeight="false" outlineLevel="0" collapsed="false">
      <c r="A20" s="14" t="str">
        <f aca="false">Commesse!A18&amp;""</f>
        <v/>
      </c>
      <c r="B20" s="14" t="str">
        <f aca="false">Commesse!B18&amp;""</f>
        <v/>
      </c>
      <c r="C20" s="15" t="str">
        <f aca="false">IF($A20="","",N(Commesse!E18))</f>
        <v/>
      </c>
      <c r="D20" s="16" t="str">
        <f aca="false">IF($A20="","",SUMIFS(Ore!$D$5:$D$404,Ore!$C$5:$C$404,$A20))</f>
        <v/>
      </c>
      <c r="E20" s="16" t="str">
        <f aca="false">IF($A20="","",SUMIFS(Ore!$F$5:$F$404,Ore!$C$5:$C$404,$A20))</f>
        <v/>
      </c>
      <c r="F20" s="15" t="str">
        <f aca="false">IF($A20="","",N(Commesse!F18))</f>
        <v/>
      </c>
      <c r="G20" s="17" t="str">
        <f aca="false">IF($A20="","",C20-E20-F20)</f>
        <v/>
      </c>
      <c r="H20" s="18" t="str">
        <f aca="false">IF(N(C20)=0,"",G20/C20)</f>
        <v/>
      </c>
      <c r="I20" s="19" t="str">
        <f aca="false">IF(OR(N(C20)=0,N(D20)=0),"",C20/D20)</f>
        <v/>
      </c>
      <c r="J20" s="2" t="str">
        <f aca="false">IF($A20="","",IF(Commesse!D18="Interno","Costo di struttura",IF(G20&lt;0,"In perdita",IF(AND(ISNUMBER(H20),H20&lt;Margini!$C$4),"Sotto il margine minimo",""))))</f>
        <v/>
      </c>
    </row>
    <row r="21" customFormat="false" ht="15" hidden="false" customHeight="false" outlineLevel="0" collapsed="false">
      <c r="A21" s="14" t="str">
        <f aca="false">Commesse!A19&amp;""</f>
        <v/>
      </c>
      <c r="B21" s="14" t="str">
        <f aca="false">Commesse!B19&amp;""</f>
        <v/>
      </c>
      <c r="C21" s="15" t="str">
        <f aca="false">IF($A21="","",N(Commesse!E19))</f>
        <v/>
      </c>
      <c r="D21" s="16" t="str">
        <f aca="false">IF($A21="","",SUMIFS(Ore!$D$5:$D$404,Ore!$C$5:$C$404,$A21))</f>
        <v/>
      </c>
      <c r="E21" s="16" t="str">
        <f aca="false">IF($A21="","",SUMIFS(Ore!$F$5:$F$404,Ore!$C$5:$C$404,$A21))</f>
        <v/>
      </c>
      <c r="F21" s="15" t="str">
        <f aca="false">IF($A21="","",N(Commesse!F19))</f>
        <v/>
      </c>
      <c r="G21" s="17" t="str">
        <f aca="false">IF($A21="","",C21-E21-F21)</f>
        <v/>
      </c>
      <c r="H21" s="18" t="str">
        <f aca="false">IF(N(C21)=0,"",G21/C21)</f>
        <v/>
      </c>
      <c r="I21" s="19" t="str">
        <f aca="false">IF(OR(N(C21)=0,N(D21)=0),"",C21/D21)</f>
        <v/>
      </c>
      <c r="J21" s="2" t="str">
        <f aca="false">IF($A21="","",IF(Commesse!D19="Interno","Costo di struttura",IF(G21&lt;0,"In perdita",IF(AND(ISNUMBER(H21),H21&lt;Margini!$C$4),"Sotto il margine minimo",""))))</f>
        <v/>
      </c>
    </row>
    <row r="22" customFormat="false" ht="15" hidden="false" customHeight="false" outlineLevel="0" collapsed="false">
      <c r="A22" s="14" t="str">
        <f aca="false">Commesse!A20&amp;""</f>
        <v/>
      </c>
      <c r="B22" s="14" t="str">
        <f aca="false">Commesse!B20&amp;""</f>
        <v/>
      </c>
      <c r="C22" s="15" t="str">
        <f aca="false">IF($A22="","",N(Commesse!E20))</f>
        <v/>
      </c>
      <c r="D22" s="16" t="str">
        <f aca="false">IF($A22="","",SUMIFS(Ore!$D$5:$D$404,Ore!$C$5:$C$404,$A22))</f>
        <v/>
      </c>
      <c r="E22" s="16" t="str">
        <f aca="false">IF($A22="","",SUMIFS(Ore!$F$5:$F$404,Ore!$C$5:$C$404,$A22))</f>
        <v/>
      </c>
      <c r="F22" s="15" t="str">
        <f aca="false">IF($A22="","",N(Commesse!F20))</f>
        <v/>
      </c>
      <c r="G22" s="17" t="str">
        <f aca="false">IF($A22="","",C22-E22-F22)</f>
        <v/>
      </c>
      <c r="H22" s="18" t="str">
        <f aca="false">IF(N(C22)=0,"",G22/C22)</f>
        <v/>
      </c>
      <c r="I22" s="19" t="str">
        <f aca="false">IF(OR(N(C22)=0,N(D22)=0),"",C22/D22)</f>
        <v/>
      </c>
      <c r="J22" s="2" t="str">
        <f aca="false">IF($A22="","",IF(Commesse!D20="Interno","Costo di struttura",IF(G22&lt;0,"In perdita",IF(AND(ISNUMBER(H22),H22&lt;Margini!$C$4),"Sotto il margine minimo",""))))</f>
        <v/>
      </c>
    </row>
    <row r="23" customFormat="false" ht="15" hidden="false" customHeight="false" outlineLevel="0" collapsed="false">
      <c r="A23" s="14" t="str">
        <f aca="false">Commesse!A21&amp;""</f>
        <v/>
      </c>
      <c r="B23" s="14" t="str">
        <f aca="false">Commesse!B21&amp;""</f>
        <v/>
      </c>
      <c r="C23" s="15" t="str">
        <f aca="false">IF($A23="","",N(Commesse!E21))</f>
        <v/>
      </c>
      <c r="D23" s="16" t="str">
        <f aca="false">IF($A23="","",SUMIFS(Ore!$D$5:$D$404,Ore!$C$5:$C$404,$A23))</f>
        <v/>
      </c>
      <c r="E23" s="16" t="str">
        <f aca="false">IF($A23="","",SUMIFS(Ore!$F$5:$F$404,Ore!$C$5:$C$404,$A23))</f>
        <v/>
      </c>
      <c r="F23" s="15" t="str">
        <f aca="false">IF($A23="","",N(Commesse!F21))</f>
        <v/>
      </c>
      <c r="G23" s="17" t="str">
        <f aca="false">IF($A23="","",C23-E23-F23)</f>
        <v/>
      </c>
      <c r="H23" s="18" t="str">
        <f aca="false">IF(N(C23)=0,"",G23/C23)</f>
        <v/>
      </c>
      <c r="I23" s="19" t="str">
        <f aca="false">IF(OR(N(C23)=0,N(D23)=0),"",C23/D23)</f>
        <v/>
      </c>
      <c r="J23" s="2" t="str">
        <f aca="false">IF($A23="","",IF(Commesse!D21="Interno","Costo di struttura",IF(G23&lt;0,"In perdita",IF(AND(ISNUMBER(H23),H23&lt;Margini!$C$4),"Sotto il margine minimo",""))))</f>
        <v/>
      </c>
    </row>
    <row r="24" customFormat="false" ht="15" hidden="false" customHeight="false" outlineLevel="0" collapsed="false">
      <c r="A24" s="14" t="str">
        <f aca="false">Commesse!A22&amp;""</f>
        <v/>
      </c>
      <c r="B24" s="14" t="str">
        <f aca="false">Commesse!B22&amp;""</f>
        <v/>
      </c>
      <c r="C24" s="15" t="str">
        <f aca="false">IF($A24="","",N(Commesse!E22))</f>
        <v/>
      </c>
      <c r="D24" s="16" t="str">
        <f aca="false">IF($A24="","",SUMIFS(Ore!$D$5:$D$404,Ore!$C$5:$C$404,$A24))</f>
        <v/>
      </c>
      <c r="E24" s="16" t="str">
        <f aca="false">IF($A24="","",SUMIFS(Ore!$F$5:$F$404,Ore!$C$5:$C$404,$A24))</f>
        <v/>
      </c>
      <c r="F24" s="15" t="str">
        <f aca="false">IF($A24="","",N(Commesse!F22))</f>
        <v/>
      </c>
      <c r="G24" s="17" t="str">
        <f aca="false">IF($A24="","",C24-E24-F24)</f>
        <v/>
      </c>
      <c r="H24" s="18" t="str">
        <f aca="false">IF(N(C24)=0,"",G24/C24)</f>
        <v/>
      </c>
      <c r="I24" s="19" t="str">
        <f aca="false">IF(OR(N(C24)=0,N(D24)=0),"",C24/D24)</f>
        <v/>
      </c>
      <c r="J24" s="2" t="str">
        <f aca="false">IF($A24="","",IF(Commesse!D22="Interno","Costo di struttura",IF(G24&lt;0,"In perdita",IF(AND(ISNUMBER(H24),H24&lt;Margini!$C$4),"Sotto il margine minimo",""))))</f>
        <v/>
      </c>
    </row>
    <row r="25" customFormat="false" ht="15" hidden="false" customHeight="false" outlineLevel="0" collapsed="false">
      <c r="A25" s="14" t="str">
        <f aca="false">Commesse!A23&amp;""</f>
        <v/>
      </c>
      <c r="B25" s="14" t="str">
        <f aca="false">Commesse!B23&amp;""</f>
        <v/>
      </c>
      <c r="C25" s="15" t="str">
        <f aca="false">IF($A25="","",N(Commesse!E23))</f>
        <v/>
      </c>
      <c r="D25" s="16" t="str">
        <f aca="false">IF($A25="","",SUMIFS(Ore!$D$5:$D$404,Ore!$C$5:$C$404,$A25))</f>
        <v/>
      </c>
      <c r="E25" s="16" t="str">
        <f aca="false">IF($A25="","",SUMIFS(Ore!$F$5:$F$404,Ore!$C$5:$C$404,$A25))</f>
        <v/>
      </c>
      <c r="F25" s="15" t="str">
        <f aca="false">IF($A25="","",N(Commesse!F23))</f>
        <v/>
      </c>
      <c r="G25" s="17" t="str">
        <f aca="false">IF($A25="","",C25-E25-F25)</f>
        <v/>
      </c>
      <c r="H25" s="18" t="str">
        <f aca="false">IF(N(C25)=0,"",G25/C25)</f>
        <v/>
      </c>
      <c r="I25" s="19" t="str">
        <f aca="false">IF(OR(N(C25)=0,N(D25)=0),"",C25/D25)</f>
        <v/>
      </c>
      <c r="J25" s="2" t="str">
        <f aca="false">IF($A25="","",IF(Commesse!D23="Interno","Costo di struttura",IF(G25&lt;0,"In perdita",IF(AND(ISNUMBER(H25),H25&lt;Margini!$C$4),"Sotto il margine minimo",""))))</f>
        <v/>
      </c>
    </row>
    <row r="26" customFormat="false" ht="15" hidden="false" customHeight="false" outlineLevel="0" collapsed="false">
      <c r="A26" s="14" t="str">
        <f aca="false">Commesse!A24&amp;""</f>
        <v/>
      </c>
      <c r="B26" s="14" t="str">
        <f aca="false">Commesse!B24&amp;""</f>
        <v/>
      </c>
      <c r="C26" s="15" t="str">
        <f aca="false">IF($A26="","",N(Commesse!E24))</f>
        <v/>
      </c>
      <c r="D26" s="16" t="str">
        <f aca="false">IF($A26="","",SUMIFS(Ore!$D$5:$D$404,Ore!$C$5:$C$404,$A26))</f>
        <v/>
      </c>
      <c r="E26" s="16" t="str">
        <f aca="false">IF($A26="","",SUMIFS(Ore!$F$5:$F$404,Ore!$C$5:$C$404,$A26))</f>
        <v/>
      </c>
      <c r="F26" s="15" t="str">
        <f aca="false">IF($A26="","",N(Commesse!F24))</f>
        <v/>
      </c>
      <c r="G26" s="17" t="str">
        <f aca="false">IF($A26="","",C26-E26-F26)</f>
        <v/>
      </c>
      <c r="H26" s="18" t="str">
        <f aca="false">IF(N(C26)=0,"",G26/C26)</f>
        <v/>
      </c>
      <c r="I26" s="19" t="str">
        <f aca="false">IF(OR(N(C26)=0,N(D26)=0),"",C26/D26)</f>
        <v/>
      </c>
      <c r="J26" s="2" t="str">
        <f aca="false">IF($A26="","",IF(Commesse!D24="Interno","Costo di struttura",IF(G26&lt;0,"In perdita",IF(AND(ISNUMBER(H26),H26&lt;Margini!$C$4),"Sotto il margine minimo",""))))</f>
        <v/>
      </c>
    </row>
    <row r="27" customFormat="false" ht="15" hidden="false" customHeight="false" outlineLevel="0" collapsed="false">
      <c r="A27" s="14" t="str">
        <f aca="false">Commesse!A25&amp;""</f>
        <v/>
      </c>
      <c r="B27" s="14" t="str">
        <f aca="false">Commesse!B25&amp;""</f>
        <v/>
      </c>
      <c r="C27" s="15" t="str">
        <f aca="false">IF($A27="","",N(Commesse!E25))</f>
        <v/>
      </c>
      <c r="D27" s="16" t="str">
        <f aca="false">IF($A27="","",SUMIFS(Ore!$D$5:$D$404,Ore!$C$5:$C$404,$A27))</f>
        <v/>
      </c>
      <c r="E27" s="16" t="str">
        <f aca="false">IF($A27="","",SUMIFS(Ore!$F$5:$F$404,Ore!$C$5:$C$404,$A27))</f>
        <v/>
      </c>
      <c r="F27" s="15" t="str">
        <f aca="false">IF($A27="","",N(Commesse!F25))</f>
        <v/>
      </c>
      <c r="G27" s="17" t="str">
        <f aca="false">IF($A27="","",C27-E27-F27)</f>
        <v/>
      </c>
      <c r="H27" s="18" t="str">
        <f aca="false">IF(N(C27)=0,"",G27/C27)</f>
        <v/>
      </c>
      <c r="I27" s="19" t="str">
        <f aca="false">IF(OR(N(C27)=0,N(D27)=0),"",C27/D27)</f>
        <v/>
      </c>
      <c r="J27" s="2" t="str">
        <f aca="false">IF($A27="","",IF(Commesse!D25="Interno","Costo di struttura",IF(G27&lt;0,"In perdita",IF(AND(ISNUMBER(H27),H27&lt;Margini!$C$4),"Sotto il margine minimo",""))))</f>
        <v/>
      </c>
    </row>
    <row r="28" customFormat="false" ht="15" hidden="false" customHeight="false" outlineLevel="0" collapsed="false">
      <c r="A28" s="14" t="str">
        <f aca="false">Commesse!A26&amp;""</f>
        <v/>
      </c>
      <c r="B28" s="14" t="str">
        <f aca="false">Commesse!B26&amp;""</f>
        <v/>
      </c>
      <c r="C28" s="15" t="str">
        <f aca="false">IF($A28="","",N(Commesse!E26))</f>
        <v/>
      </c>
      <c r="D28" s="16" t="str">
        <f aca="false">IF($A28="","",SUMIFS(Ore!$D$5:$D$404,Ore!$C$5:$C$404,$A28))</f>
        <v/>
      </c>
      <c r="E28" s="16" t="str">
        <f aca="false">IF($A28="","",SUMIFS(Ore!$F$5:$F$404,Ore!$C$5:$C$404,$A28))</f>
        <v/>
      </c>
      <c r="F28" s="15" t="str">
        <f aca="false">IF($A28="","",N(Commesse!F26))</f>
        <v/>
      </c>
      <c r="G28" s="17" t="str">
        <f aca="false">IF($A28="","",C28-E28-F28)</f>
        <v/>
      </c>
      <c r="H28" s="18" t="str">
        <f aca="false">IF(N(C28)=0,"",G28/C28)</f>
        <v/>
      </c>
      <c r="I28" s="19" t="str">
        <f aca="false">IF(OR(N(C28)=0,N(D28)=0),"",C28/D28)</f>
        <v/>
      </c>
      <c r="J28" s="2" t="str">
        <f aca="false">IF($A28="","",IF(Commesse!D26="Interno","Costo di struttura",IF(G28&lt;0,"In perdita",IF(AND(ISNUMBER(H28),H28&lt;Margini!$C$4),"Sotto il margine minimo",""))))</f>
        <v/>
      </c>
    </row>
    <row r="29" customFormat="false" ht="15" hidden="false" customHeight="false" outlineLevel="0" collapsed="false">
      <c r="A29" s="14" t="str">
        <f aca="false">Commesse!A27&amp;""</f>
        <v/>
      </c>
      <c r="B29" s="14" t="str">
        <f aca="false">Commesse!B27&amp;""</f>
        <v/>
      </c>
      <c r="C29" s="15" t="str">
        <f aca="false">IF($A29="","",N(Commesse!E27))</f>
        <v/>
      </c>
      <c r="D29" s="16" t="str">
        <f aca="false">IF($A29="","",SUMIFS(Ore!$D$5:$D$404,Ore!$C$5:$C$404,$A29))</f>
        <v/>
      </c>
      <c r="E29" s="16" t="str">
        <f aca="false">IF($A29="","",SUMIFS(Ore!$F$5:$F$404,Ore!$C$5:$C$404,$A29))</f>
        <v/>
      </c>
      <c r="F29" s="15" t="str">
        <f aca="false">IF($A29="","",N(Commesse!F27))</f>
        <v/>
      </c>
      <c r="G29" s="17" t="str">
        <f aca="false">IF($A29="","",C29-E29-F29)</f>
        <v/>
      </c>
      <c r="H29" s="18" t="str">
        <f aca="false">IF(N(C29)=0,"",G29/C29)</f>
        <v/>
      </c>
      <c r="I29" s="19" t="str">
        <f aca="false">IF(OR(N(C29)=0,N(D29)=0),"",C29/D29)</f>
        <v/>
      </c>
      <c r="J29" s="2" t="str">
        <f aca="false">IF($A29="","",IF(Commesse!D27="Interno","Costo di struttura",IF(G29&lt;0,"In perdita",IF(AND(ISNUMBER(H29),H29&lt;Margini!$C$4),"Sotto il margine minimo",""))))</f>
        <v/>
      </c>
    </row>
    <row r="30" customFormat="false" ht="15" hidden="false" customHeight="false" outlineLevel="0" collapsed="false">
      <c r="A30" s="14" t="str">
        <f aca="false">Commesse!A28&amp;""</f>
        <v/>
      </c>
      <c r="B30" s="14" t="str">
        <f aca="false">Commesse!B28&amp;""</f>
        <v/>
      </c>
      <c r="C30" s="15" t="str">
        <f aca="false">IF($A30="","",N(Commesse!E28))</f>
        <v/>
      </c>
      <c r="D30" s="16" t="str">
        <f aca="false">IF($A30="","",SUMIFS(Ore!$D$5:$D$404,Ore!$C$5:$C$404,$A30))</f>
        <v/>
      </c>
      <c r="E30" s="16" t="str">
        <f aca="false">IF($A30="","",SUMIFS(Ore!$F$5:$F$404,Ore!$C$5:$C$404,$A30))</f>
        <v/>
      </c>
      <c r="F30" s="15" t="str">
        <f aca="false">IF($A30="","",N(Commesse!F28))</f>
        <v/>
      </c>
      <c r="G30" s="17" t="str">
        <f aca="false">IF($A30="","",C30-E30-F30)</f>
        <v/>
      </c>
      <c r="H30" s="18" t="str">
        <f aca="false">IF(N(C30)=0,"",G30/C30)</f>
        <v/>
      </c>
      <c r="I30" s="19" t="str">
        <f aca="false">IF(OR(N(C30)=0,N(D30)=0),"",C30/D30)</f>
        <v/>
      </c>
      <c r="J30" s="2" t="str">
        <f aca="false">IF($A30="","",IF(Commesse!D28="Interno","Costo di struttura",IF(G30&lt;0,"In perdita",IF(AND(ISNUMBER(H30),H30&lt;Margini!$C$4),"Sotto il margine minimo",""))))</f>
        <v/>
      </c>
    </row>
    <row r="31" customFormat="false" ht="15" hidden="false" customHeight="false" outlineLevel="0" collapsed="false">
      <c r="A31" s="14" t="str">
        <f aca="false">Commesse!A29&amp;""</f>
        <v/>
      </c>
      <c r="B31" s="14" t="str">
        <f aca="false">Commesse!B29&amp;""</f>
        <v/>
      </c>
      <c r="C31" s="15" t="str">
        <f aca="false">IF($A31="","",N(Commesse!E29))</f>
        <v/>
      </c>
      <c r="D31" s="16" t="str">
        <f aca="false">IF($A31="","",SUMIFS(Ore!$D$5:$D$404,Ore!$C$5:$C$404,$A31))</f>
        <v/>
      </c>
      <c r="E31" s="16" t="str">
        <f aca="false">IF($A31="","",SUMIFS(Ore!$F$5:$F$404,Ore!$C$5:$C$404,$A31))</f>
        <v/>
      </c>
      <c r="F31" s="15" t="str">
        <f aca="false">IF($A31="","",N(Commesse!F29))</f>
        <v/>
      </c>
      <c r="G31" s="17" t="str">
        <f aca="false">IF($A31="","",C31-E31-F31)</f>
        <v/>
      </c>
      <c r="H31" s="18" t="str">
        <f aca="false">IF(N(C31)=0,"",G31/C31)</f>
        <v/>
      </c>
      <c r="I31" s="19" t="str">
        <f aca="false">IF(OR(N(C31)=0,N(D31)=0),"",C31/D31)</f>
        <v/>
      </c>
      <c r="J31" s="2" t="str">
        <f aca="false">IF($A31="","",IF(Commesse!D29="Interno","Costo di struttura",IF(G31&lt;0,"In perdita",IF(AND(ISNUMBER(H31),H31&lt;Margini!$C$4),"Sotto il margine minimo",""))))</f>
        <v/>
      </c>
    </row>
    <row r="32" customFormat="false" ht="15" hidden="false" customHeight="false" outlineLevel="0" collapsed="false">
      <c r="A32" s="14" t="str">
        <f aca="false">Commesse!A30&amp;""</f>
        <v/>
      </c>
      <c r="B32" s="14" t="str">
        <f aca="false">Commesse!B30&amp;""</f>
        <v/>
      </c>
      <c r="C32" s="15" t="str">
        <f aca="false">IF($A32="","",N(Commesse!E30))</f>
        <v/>
      </c>
      <c r="D32" s="16" t="str">
        <f aca="false">IF($A32="","",SUMIFS(Ore!$D$5:$D$404,Ore!$C$5:$C$404,$A32))</f>
        <v/>
      </c>
      <c r="E32" s="16" t="str">
        <f aca="false">IF($A32="","",SUMIFS(Ore!$F$5:$F$404,Ore!$C$5:$C$404,$A32))</f>
        <v/>
      </c>
      <c r="F32" s="15" t="str">
        <f aca="false">IF($A32="","",N(Commesse!F30))</f>
        <v/>
      </c>
      <c r="G32" s="17" t="str">
        <f aca="false">IF($A32="","",C32-E32-F32)</f>
        <v/>
      </c>
      <c r="H32" s="18" t="str">
        <f aca="false">IF(N(C32)=0,"",G32/C32)</f>
        <v/>
      </c>
      <c r="I32" s="19" t="str">
        <f aca="false">IF(OR(N(C32)=0,N(D32)=0),"",C32/D32)</f>
        <v/>
      </c>
      <c r="J32" s="2" t="str">
        <f aca="false">IF($A32="","",IF(Commesse!D30="Interno","Costo di struttura",IF(G32&lt;0,"In perdita",IF(AND(ISNUMBER(H32),H32&lt;Margini!$C$4),"Sotto il margine minimo",""))))</f>
        <v/>
      </c>
    </row>
    <row r="33" customFormat="false" ht="15" hidden="false" customHeight="false" outlineLevel="0" collapsed="false">
      <c r="A33" s="14" t="str">
        <f aca="false">Commesse!A31&amp;""</f>
        <v/>
      </c>
      <c r="B33" s="14" t="str">
        <f aca="false">Commesse!B31&amp;""</f>
        <v/>
      </c>
      <c r="C33" s="15" t="str">
        <f aca="false">IF($A33="","",N(Commesse!E31))</f>
        <v/>
      </c>
      <c r="D33" s="16" t="str">
        <f aca="false">IF($A33="","",SUMIFS(Ore!$D$5:$D$404,Ore!$C$5:$C$404,$A33))</f>
        <v/>
      </c>
      <c r="E33" s="16" t="str">
        <f aca="false">IF($A33="","",SUMIFS(Ore!$F$5:$F$404,Ore!$C$5:$C$404,$A33))</f>
        <v/>
      </c>
      <c r="F33" s="15" t="str">
        <f aca="false">IF($A33="","",N(Commesse!F31))</f>
        <v/>
      </c>
      <c r="G33" s="17" t="str">
        <f aca="false">IF($A33="","",C33-E33-F33)</f>
        <v/>
      </c>
      <c r="H33" s="18" t="str">
        <f aca="false">IF(N(C33)=0,"",G33/C33)</f>
        <v/>
      </c>
      <c r="I33" s="19" t="str">
        <f aca="false">IF(OR(N(C33)=0,N(D33)=0),"",C33/D33)</f>
        <v/>
      </c>
      <c r="J33" s="2" t="str">
        <f aca="false">IF($A33="","",IF(Commesse!D31="Interno","Costo di struttura",IF(G33&lt;0,"In perdita",IF(AND(ISNUMBER(H33),H33&lt;Margini!$C$4),"Sotto il margine minimo",""))))</f>
        <v/>
      </c>
    </row>
    <row r="34" customFormat="false" ht="15" hidden="false" customHeight="false" outlineLevel="0" collapsed="false">
      <c r="A34" s="14" t="str">
        <f aca="false">Commesse!A32&amp;""</f>
        <v/>
      </c>
      <c r="B34" s="14" t="str">
        <f aca="false">Commesse!B32&amp;""</f>
        <v/>
      </c>
      <c r="C34" s="15" t="str">
        <f aca="false">IF($A34="","",N(Commesse!E32))</f>
        <v/>
      </c>
      <c r="D34" s="16" t="str">
        <f aca="false">IF($A34="","",SUMIFS(Ore!$D$5:$D$404,Ore!$C$5:$C$404,$A34))</f>
        <v/>
      </c>
      <c r="E34" s="16" t="str">
        <f aca="false">IF($A34="","",SUMIFS(Ore!$F$5:$F$404,Ore!$C$5:$C$404,$A34))</f>
        <v/>
      </c>
      <c r="F34" s="15" t="str">
        <f aca="false">IF($A34="","",N(Commesse!F32))</f>
        <v/>
      </c>
      <c r="G34" s="17" t="str">
        <f aca="false">IF($A34="","",C34-E34-F34)</f>
        <v/>
      </c>
      <c r="H34" s="18" t="str">
        <f aca="false">IF(N(C34)=0,"",G34/C34)</f>
        <v/>
      </c>
      <c r="I34" s="19" t="str">
        <f aca="false">IF(OR(N(C34)=0,N(D34)=0),"",C34/D34)</f>
        <v/>
      </c>
      <c r="J34" s="2" t="str">
        <f aca="false">IF($A34="","",IF(Commesse!D32="Interno","Costo di struttura",IF(G34&lt;0,"In perdita",IF(AND(ISNUMBER(H34),H34&lt;Margini!$C$4),"Sotto il margine minimo",""))))</f>
        <v/>
      </c>
    </row>
    <row r="35" customFormat="false" ht="15" hidden="false" customHeight="false" outlineLevel="0" collapsed="false">
      <c r="A35" s="14" t="str">
        <f aca="false">Commesse!A33&amp;""</f>
        <v/>
      </c>
      <c r="B35" s="14" t="str">
        <f aca="false">Commesse!B33&amp;""</f>
        <v/>
      </c>
      <c r="C35" s="15" t="str">
        <f aca="false">IF($A35="","",N(Commesse!E33))</f>
        <v/>
      </c>
      <c r="D35" s="16" t="str">
        <f aca="false">IF($A35="","",SUMIFS(Ore!$D$5:$D$404,Ore!$C$5:$C$404,$A35))</f>
        <v/>
      </c>
      <c r="E35" s="16" t="str">
        <f aca="false">IF($A35="","",SUMIFS(Ore!$F$5:$F$404,Ore!$C$5:$C$404,$A35))</f>
        <v/>
      </c>
      <c r="F35" s="15" t="str">
        <f aca="false">IF($A35="","",N(Commesse!F33))</f>
        <v/>
      </c>
      <c r="G35" s="17" t="str">
        <f aca="false">IF($A35="","",C35-E35-F35)</f>
        <v/>
      </c>
      <c r="H35" s="18" t="str">
        <f aca="false">IF(N(C35)=0,"",G35/C35)</f>
        <v/>
      </c>
      <c r="I35" s="19" t="str">
        <f aca="false">IF(OR(N(C35)=0,N(D35)=0),"",C35/D35)</f>
        <v/>
      </c>
      <c r="J35" s="2" t="str">
        <f aca="false">IF($A35="","",IF(Commesse!D33="Interno","Costo di struttura",IF(G35&lt;0,"In perdita",IF(AND(ISNUMBER(H35),H35&lt;Margini!$C$4),"Sotto il margine minimo",""))))</f>
        <v/>
      </c>
    </row>
    <row r="36" customFormat="false" ht="15" hidden="false" customHeight="false" outlineLevel="0" collapsed="false">
      <c r="A36" s="14" t="str">
        <f aca="false">Commesse!A34&amp;""</f>
        <v/>
      </c>
      <c r="B36" s="14" t="str">
        <f aca="false">Commesse!B34&amp;""</f>
        <v/>
      </c>
      <c r="C36" s="15" t="str">
        <f aca="false">IF($A36="","",N(Commesse!E34))</f>
        <v/>
      </c>
      <c r="D36" s="16" t="str">
        <f aca="false">IF($A36="","",SUMIFS(Ore!$D$5:$D$404,Ore!$C$5:$C$404,$A36))</f>
        <v/>
      </c>
      <c r="E36" s="16" t="str">
        <f aca="false">IF($A36="","",SUMIFS(Ore!$F$5:$F$404,Ore!$C$5:$C$404,$A36))</f>
        <v/>
      </c>
      <c r="F36" s="15" t="str">
        <f aca="false">IF($A36="","",N(Commesse!F34))</f>
        <v/>
      </c>
      <c r="G36" s="17" t="str">
        <f aca="false">IF($A36="","",C36-E36-F36)</f>
        <v/>
      </c>
      <c r="H36" s="18" t="str">
        <f aca="false">IF(N(C36)=0,"",G36/C36)</f>
        <v/>
      </c>
      <c r="I36" s="19" t="str">
        <f aca="false">IF(OR(N(C36)=0,N(D36)=0),"",C36/D36)</f>
        <v/>
      </c>
      <c r="J36" s="2" t="str">
        <f aca="false">IF($A36="","",IF(Commesse!D34="Interno","Costo di struttura",IF(G36&lt;0,"In perdita",IF(AND(ISNUMBER(H36),H36&lt;Margini!$C$4),"Sotto il margine minimo",""))))</f>
        <v/>
      </c>
    </row>
    <row r="37" customFormat="false" ht="15" hidden="false" customHeight="false" outlineLevel="0" collapsed="false">
      <c r="A37" s="20" t="s">
        <v>35</v>
      </c>
      <c r="B37" s="20"/>
      <c r="C37" s="21" t="n">
        <f aca="false">SUM(C7:C36)</f>
        <v>130000</v>
      </c>
      <c r="D37" s="21" t="n">
        <f aca="false">SUM(D7:D36)</f>
        <v>1980</v>
      </c>
      <c r="E37" s="21" t="n">
        <f aca="false">SUM(E7:E36)</f>
        <v>61308</v>
      </c>
      <c r="F37" s="21" t="n">
        <f aca="false">SUM(F7:F36)</f>
        <v>8500</v>
      </c>
      <c r="G37" s="21" t="n">
        <f aca="false">SUM(G7:G36)</f>
        <v>60192</v>
      </c>
      <c r="H37" s="22" t="n">
        <f aca="false">IF(C37=0,"",G37/C37)</f>
        <v>0.463015384615385</v>
      </c>
      <c r="I37" s="23" t="n">
        <f aca="false">IF(OR(C37=0,D37=0),"",C37/D37)</f>
        <v>65.6565656565657</v>
      </c>
      <c r="J37" s="20"/>
    </row>
    <row r="40" customFormat="false" ht="15" hidden="false" customHeight="false" outlineLevel="0" collapsed="false">
      <c r="A40" s="3" t="s">
        <v>36</v>
      </c>
    </row>
    <row r="41" customFormat="false" ht="30" hidden="false" customHeight="true" outlineLevel="0" collapsed="false">
      <c r="A41" s="12" t="s">
        <v>26</v>
      </c>
      <c r="B41" s="13" t="s">
        <v>37</v>
      </c>
      <c r="C41" s="13" t="s">
        <v>27</v>
      </c>
      <c r="D41" s="13" t="s">
        <v>28</v>
      </c>
      <c r="E41" s="13" t="s">
        <v>29</v>
      </c>
      <c r="F41" s="13" t="s">
        <v>30</v>
      </c>
      <c r="G41" s="13" t="s">
        <v>31</v>
      </c>
      <c r="H41" s="13" t="s">
        <v>32</v>
      </c>
      <c r="I41" s="13" t="s">
        <v>33</v>
      </c>
      <c r="J41" s="13" t="s">
        <v>38</v>
      </c>
    </row>
    <row r="42" customFormat="false" ht="15" hidden="false" customHeight="false" outlineLevel="0" collapsed="false">
      <c r="A42" s="10" t="str">
        <f aca="false">IFERROR(INDEX(Commesse!$B$5:$B$34,MATCH(1,Commesse!$G$5:$G$34,0)),"")</f>
        <v>Alfa Impianti</v>
      </c>
      <c r="B42" s="24" t="n">
        <f aca="false">IF($A42="","",COUNTIF(Margini!$B$7:$B$36,$A42))</f>
        <v>2</v>
      </c>
      <c r="C42" s="16" t="n">
        <f aca="false">IF($A42="","",SUMIFS(Margini!$C$7:$C$36,Margini!$B$7:$B$36,$A42))</f>
        <v>46000</v>
      </c>
      <c r="D42" s="16" t="n">
        <f aca="false">IF($A42="","",SUMIFS(Margini!$D$7:$D$36,Margini!$B$7:$B$36,$A42))</f>
        <v>465</v>
      </c>
      <c r="E42" s="16" t="n">
        <f aca="false">IF($A42="","",SUMIFS(Margini!$E$7:$E$36,Margini!$B$7:$B$36,$A42))</f>
        <v>13540</v>
      </c>
      <c r="F42" s="16" t="n">
        <f aca="false">IF($A42="","",SUMIFS(Margini!$F$7:$F$36,Margini!$B$7:$B$36,$A42))</f>
        <v>7000</v>
      </c>
      <c r="G42" s="17" t="n">
        <f aca="false">IF($A42="","",SUMIFS(Margini!$G$7:$G$36,Margini!$B$7:$B$36,$A42))</f>
        <v>25460</v>
      </c>
      <c r="H42" s="18" t="n">
        <f aca="false">IF(N(C42)=0,"",G42/C42)</f>
        <v>0.553478260869565</v>
      </c>
      <c r="I42" s="19" t="n">
        <f aca="false">IF(OR(N(C42)=0,N(D42)=0),"",C42/D42)</f>
        <v>98.9247311827957</v>
      </c>
      <c r="J42" s="18" t="n">
        <f aca="false">IF(OR(N(C42)=0,$C$37=0),"",C42/$C$37)</f>
        <v>0.353846153846154</v>
      </c>
    </row>
    <row r="43" customFormat="false" ht="15" hidden="false" customHeight="false" outlineLevel="0" collapsed="false">
      <c r="A43" s="10" t="str">
        <f aca="false">IFERROR(INDEX(Commesse!$B$5:$B$34,MATCH(2,Commesse!$G$5:$G$34,0)),"")</f>
        <v>Beta Logistica</v>
      </c>
      <c r="B43" s="24" t="n">
        <f aca="false">IF($A43="","",COUNTIF(Margini!$B$7:$B$36,$A43))</f>
        <v>1</v>
      </c>
      <c r="C43" s="16" t="n">
        <f aca="false">IF($A43="","",SUMIFS(Margini!$C$7:$C$36,Margini!$B$7:$B$36,$A43))</f>
        <v>45000</v>
      </c>
      <c r="D43" s="16" t="n">
        <f aca="false">IF($A43="","",SUMIFS(Margini!$D$7:$D$36,Margini!$B$7:$B$36,$A43))</f>
        <v>405</v>
      </c>
      <c r="E43" s="16" t="n">
        <f aca="false">IF($A43="","",SUMIFS(Margini!$E$7:$E$36,Margini!$B$7:$B$36,$A43))</f>
        <v>13300</v>
      </c>
      <c r="F43" s="16" t="n">
        <f aca="false">IF($A43="","",SUMIFS(Margini!$F$7:$F$36,Margini!$B$7:$B$36,$A43))</f>
        <v>0</v>
      </c>
      <c r="G43" s="17" t="n">
        <f aca="false">IF($A43="","",SUMIFS(Margini!$G$7:$G$36,Margini!$B$7:$B$36,$A43))</f>
        <v>31700</v>
      </c>
      <c r="H43" s="18" t="n">
        <f aca="false">IF(N(C43)=0,"",G43/C43)</f>
        <v>0.704444444444444</v>
      </c>
      <c r="I43" s="19" t="n">
        <f aca="false">IF(OR(N(C43)=0,N(D43)=0),"",C43/D43)</f>
        <v>111.111111111111</v>
      </c>
      <c r="J43" s="18" t="n">
        <f aca="false">IF(OR(N(C43)=0,$C$37=0),"",C43/$C$37)</f>
        <v>0.346153846153846</v>
      </c>
    </row>
    <row r="44" customFormat="false" ht="15" hidden="false" customHeight="false" outlineLevel="0" collapsed="false">
      <c r="A44" s="10" t="str">
        <f aca="false">IFERROR(INDEX(Commesse!$B$5:$B$34,MATCH(3,Commesse!$G$5:$G$34,0)),"")</f>
        <v>Gamma Edilizia</v>
      </c>
      <c r="B44" s="24" t="n">
        <f aca="false">IF($A44="","",COUNTIF(Margini!$B$7:$B$36,$A44))</f>
        <v>1</v>
      </c>
      <c r="C44" s="16" t="n">
        <f aca="false">IF($A44="","",SUMIFS(Margini!$C$7:$C$36,Margini!$B$7:$B$36,$A44))</f>
        <v>12000</v>
      </c>
      <c r="D44" s="16" t="n">
        <f aca="false">IF($A44="","",SUMIFS(Margini!$D$7:$D$36,Margini!$B$7:$B$36,$A44))</f>
        <v>210</v>
      </c>
      <c r="E44" s="16" t="n">
        <f aca="false">IF($A44="","",SUMIFS(Margini!$E$7:$E$36,Margini!$B$7:$B$36,$A44))</f>
        <v>5840</v>
      </c>
      <c r="F44" s="16" t="n">
        <f aca="false">IF($A44="","",SUMIFS(Margini!$F$7:$F$36,Margini!$B$7:$B$36,$A44))</f>
        <v>0</v>
      </c>
      <c r="G44" s="17" t="n">
        <f aca="false">IF($A44="","",SUMIFS(Margini!$G$7:$G$36,Margini!$B$7:$B$36,$A44))</f>
        <v>6160</v>
      </c>
      <c r="H44" s="18" t="n">
        <f aca="false">IF(N(C44)=0,"",G44/C44)</f>
        <v>0.513333333333333</v>
      </c>
      <c r="I44" s="19" t="n">
        <f aca="false">IF(OR(N(C44)=0,N(D44)=0),"",C44/D44)</f>
        <v>57.1428571428571</v>
      </c>
      <c r="J44" s="18" t="n">
        <f aca="false">IF(OR(N(C44)=0,$C$37=0),"",C44/$C$37)</f>
        <v>0.0923076923076923</v>
      </c>
    </row>
    <row r="45" customFormat="false" ht="15" hidden="false" customHeight="false" outlineLevel="0" collapsed="false">
      <c r="A45" s="10" t="str">
        <f aca="false">IFERROR(INDEX(Commesse!$B$5:$B$34,MATCH(4,Commesse!$G$5:$G$34,0)),"")</f>
        <v>Delta Ristorazione</v>
      </c>
      <c r="B45" s="24" t="n">
        <f aca="false">IF($A45="","",COUNTIF(Margini!$B$7:$B$36,$A45))</f>
        <v>1</v>
      </c>
      <c r="C45" s="16" t="n">
        <f aca="false">IF($A45="","",SUMIFS(Margini!$C$7:$C$36,Margini!$B$7:$B$36,$A45))</f>
        <v>12000</v>
      </c>
      <c r="D45" s="16" t="n">
        <f aca="false">IF($A45="","",SUMIFS(Margini!$D$7:$D$36,Margini!$B$7:$B$36,$A45))</f>
        <v>360</v>
      </c>
      <c r="E45" s="16" t="n">
        <f aca="false">IF($A45="","",SUMIFS(Margini!$E$7:$E$36,Margini!$B$7:$B$36,$A45))</f>
        <v>11620</v>
      </c>
      <c r="F45" s="16" t="n">
        <f aca="false">IF($A45="","",SUMIFS(Margini!$F$7:$F$36,Margini!$B$7:$B$36,$A45))</f>
        <v>1500</v>
      </c>
      <c r="G45" s="17" t="n">
        <f aca="false">IF($A45="","",SUMIFS(Margini!$G$7:$G$36,Margini!$B$7:$B$36,$A45))</f>
        <v>-1120</v>
      </c>
      <c r="H45" s="18" t="n">
        <f aca="false">IF(N(C45)=0,"",G45/C45)</f>
        <v>-0.0933333333333333</v>
      </c>
      <c r="I45" s="19" t="n">
        <f aca="false">IF(OR(N(C45)=0,N(D45)=0),"",C45/D45)</f>
        <v>33.3333333333333</v>
      </c>
      <c r="J45" s="18" t="n">
        <f aca="false">IF(OR(N(C45)=0,$C$37=0),"",C45/$C$37)</f>
        <v>0.0923076923076923</v>
      </c>
    </row>
    <row r="46" customFormat="false" ht="15" hidden="false" customHeight="false" outlineLevel="0" collapsed="false">
      <c r="A46" s="10" t="str">
        <f aca="false">IFERROR(INDEX(Commesse!$B$5:$B$34,MATCH(5,Commesse!$G$5:$G$34,0)),"")</f>
        <v>Epsilon Software</v>
      </c>
      <c r="B46" s="24" t="n">
        <f aca="false">IF($A46="","",COUNTIF(Margini!$B$7:$B$36,$A46))</f>
        <v>1</v>
      </c>
      <c r="C46" s="16" t="n">
        <f aca="false">IF($A46="","",SUMIFS(Margini!$C$7:$C$36,Margini!$B$7:$B$36,$A46))</f>
        <v>9000</v>
      </c>
      <c r="D46" s="16" t="n">
        <f aca="false">IF($A46="","",SUMIFS(Margini!$D$7:$D$36,Margini!$B$7:$B$36,$A46))</f>
        <v>105</v>
      </c>
      <c r="E46" s="16" t="n">
        <f aca="false">IF($A46="","",SUMIFS(Margini!$E$7:$E$36,Margini!$B$7:$B$36,$A46))</f>
        <v>3160</v>
      </c>
      <c r="F46" s="16" t="n">
        <f aca="false">IF($A46="","",SUMIFS(Margini!$F$7:$F$36,Margini!$B$7:$B$36,$A46))</f>
        <v>0</v>
      </c>
      <c r="G46" s="17" t="n">
        <f aca="false">IF($A46="","",SUMIFS(Margini!$G$7:$G$36,Margini!$B$7:$B$36,$A46))</f>
        <v>5840</v>
      </c>
      <c r="H46" s="18" t="n">
        <f aca="false">IF(N(C46)=0,"",G46/C46)</f>
        <v>0.648888888888889</v>
      </c>
      <c r="I46" s="19" t="n">
        <f aca="false">IF(OR(N(C46)=0,N(D46)=0),"",C46/D46)</f>
        <v>85.7142857142857</v>
      </c>
      <c r="J46" s="18" t="n">
        <f aca="false">IF(OR(N(C46)=0,$C$37=0),"",C46/$C$37)</f>
        <v>0.0692307692307692</v>
      </c>
    </row>
    <row r="47" customFormat="false" ht="15" hidden="false" customHeight="false" outlineLevel="0" collapsed="false">
      <c r="A47" s="10" t="str">
        <f aca="false">IFERROR(INDEX(Commesse!$B$5:$B$34,MATCH(6,Commesse!$G$5:$G$34,0)),"")</f>
        <v>Zeta Moda</v>
      </c>
      <c r="B47" s="24" t="n">
        <f aca="false">IF($A47="","",COUNTIF(Margini!$B$7:$B$36,$A47))</f>
        <v>1</v>
      </c>
      <c r="C47" s="16" t="n">
        <f aca="false">IF($A47="","",SUMIFS(Margini!$C$7:$C$36,Margini!$B$7:$B$36,$A47))</f>
        <v>6000</v>
      </c>
      <c r="D47" s="16" t="n">
        <f aca="false">IF($A47="","",SUMIFS(Margini!$D$7:$D$36,Margini!$B$7:$B$36,$A47))</f>
        <v>90</v>
      </c>
      <c r="E47" s="16" t="n">
        <f aca="false">IF($A47="","",SUMIFS(Margini!$E$7:$E$36,Margini!$B$7:$B$36,$A47))</f>
        <v>2440</v>
      </c>
      <c r="F47" s="16" t="n">
        <f aca="false">IF($A47="","",SUMIFS(Margini!$F$7:$F$36,Margini!$B$7:$B$36,$A47))</f>
        <v>0</v>
      </c>
      <c r="G47" s="17" t="n">
        <f aca="false">IF($A47="","",SUMIFS(Margini!$G$7:$G$36,Margini!$B$7:$B$36,$A47))</f>
        <v>3560</v>
      </c>
      <c r="H47" s="18" t="n">
        <f aca="false">IF(N(C47)=0,"",G47/C47)</f>
        <v>0.593333333333333</v>
      </c>
      <c r="I47" s="19" t="n">
        <f aca="false">IF(OR(N(C47)=0,N(D47)=0),"",C47/D47)</f>
        <v>66.6666666666667</v>
      </c>
      <c r="J47" s="18" t="n">
        <f aca="false">IF(OR(N(C47)=0,$C$37=0),"",C47/$C$37)</f>
        <v>0.0461538461538462</v>
      </c>
    </row>
    <row r="48" customFormat="false" ht="15" hidden="false" customHeight="false" outlineLevel="0" collapsed="false">
      <c r="A48" s="10" t="str">
        <f aca="false">IFERROR(INDEX(Commesse!$B$5:$B$34,MATCH(7,Commesse!$G$5:$G$34,0)),"")</f>
        <v>Interno</v>
      </c>
      <c r="B48" s="24" t="n">
        <f aca="false">IF($A48="","",COUNTIF(Margini!$B$7:$B$36,$A48))</f>
        <v>2</v>
      </c>
      <c r="C48" s="16" t="n">
        <f aca="false">IF($A48="","",SUMIFS(Margini!$C$7:$C$36,Margini!$B$7:$B$36,$A48))</f>
        <v>0</v>
      </c>
      <c r="D48" s="16" t="n">
        <f aca="false">IF($A48="","",SUMIFS(Margini!$D$7:$D$36,Margini!$B$7:$B$36,$A48))</f>
        <v>345</v>
      </c>
      <c r="E48" s="16" t="n">
        <f aca="false">IF($A48="","",SUMIFS(Margini!$E$7:$E$36,Margini!$B$7:$B$36,$A48))</f>
        <v>11408</v>
      </c>
      <c r="F48" s="16" t="n">
        <f aca="false">IF($A48="","",SUMIFS(Margini!$F$7:$F$36,Margini!$B$7:$B$36,$A48))</f>
        <v>0</v>
      </c>
      <c r="G48" s="17" t="n">
        <f aca="false">IF($A48="","",SUMIFS(Margini!$G$7:$G$36,Margini!$B$7:$B$36,$A48))</f>
        <v>-11408</v>
      </c>
      <c r="H48" s="18" t="str">
        <f aca="false">IF(N(C48)=0,"",G48/C48)</f>
        <v/>
      </c>
      <c r="I48" s="19" t="str">
        <f aca="false">IF(OR(N(C48)=0,N(D48)=0),"",C48/D48)</f>
        <v/>
      </c>
      <c r="J48" s="18" t="str">
        <f aca="false">IF(OR(N(C48)=0,$C$37=0),"",C48/$C$37)</f>
        <v/>
      </c>
    </row>
    <row r="49" customFormat="false" ht="15" hidden="false" customHeight="false" outlineLevel="0" collapsed="false">
      <c r="A49" s="10" t="str">
        <f aca="false">IFERROR(INDEX(Commesse!$B$5:$B$34,MATCH(8,Commesse!$G$5:$G$34,0)),"")</f>
        <v/>
      </c>
      <c r="B49" s="24" t="str">
        <f aca="false">IF($A49="","",COUNTIF(Margini!$B$7:$B$36,$A49))</f>
        <v/>
      </c>
      <c r="C49" s="16" t="str">
        <f aca="false">IF($A49="","",SUMIFS(Margini!$C$7:$C$36,Margini!$B$7:$B$36,$A49))</f>
        <v/>
      </c>
      <c r="D49" s="16" t="str">
        <f aca="false">IF($A49="","",SUMIFS(Margini!$D$7:$D$36,Margini!$B$7:$B$36,$A49))</f>
        <v/>
      </c>
      <c r="E49" s="16" t="str">
        <f aca="false">IF($A49="","",SUMIFS(Margini!$E$7:$E$36,Margini!$B$7:$B$36,$A49))</f>
        <v/>
      </c>
      <c r="F49" s="16" t="str">
        <f aca="false">IF($A49="","",SUMIFS(Margini!$F$7:$F$36,Margini!$B$7:$B$36,$A49))</f>
        <v/>
      </c>
      <c r="G49" s="17" t="str">
        <f aca="false">IF($A49="","",SUMIFS(Margini!$G$7:$G$36,Margini!$B$7:$B$36,$A49))</f>
        <v/>
      </c>
      <c r="H49" s="18" t="str">
        <f aca="false">IF(N(C49)=0,"",G49/C49)</f>
        <v/>
      </c>
      <c r="I49" s="19" t="str">
        <f aca="false">IF(OR(N(C49)=0,N(D49)=0),"",C49/D49)</f>
        <v/>
      </c>
      <c r="J49" s="18" t="str">
        <f aca="false">IF(OR(N(C49)=0,$C$37=0),"",C49/$C$37)</f>
        <v/>
      </c>
    </row>
    <row r="50" customFormat="false" ht="15" hidden="false" customHeight="false" outlineLevel="0" collapsed="false">
      <c r="A50" s="10" t="str">
        <f aca="false">IFERROR(INDEX(Commesse!$B$5:$B$34,MATCH(9,Commesse!$G$5:$G$34,0)),"")</f>
        <v/>
      </c>
      <c r="B50" s="24" t="str">
        <f aca="false">IF($A50="","",COUNTIF(Margini!$B$7:$B$36,$A50))</f>
        <v/>
      </c>
      <c r="C50" s="16" t="str">
        <f aca="false">IF($A50="","",SUMIFS(Margini!$C$7:$C$36,Margini!$B$7:$B$36,$A50))</f>
        <v/>
      </c>
      <c r="D50" s="16" t="str">
        <f aca="false">IF($A50="","",SUMIFS(Margini!$D$7:$D$36,Margini!$B$7:$B$36,$A50))</f>
        <v/>
      </c>
      <c r="E50" s="16" t="str">
        <f aca="false">IF($A50="","",SUMIFS(Margini!$E$7:$E$36,Margini!$B$7:$B$36,$A50))</f>
        <v/>
      </c>
      <c r="F50" s="16" t="str">
        <f aca="false">IF($A50="","",SUMIFS(Margini!$F$7:$F$36,Margini!$B$7:$B$36,$A50))</f>
        <v/>
      </c>
      <c r="G50" s="17" t="str">
        <f aca="false">IF($A50="","",SUMIFS(Margini!$G$7:$G$36,Margini!$B$7:$B$36,$A50))</f>
        <v/>
      </c>
      <c r="H50" s="18" t="str">
        <f aca="false">IF(N(C50)=0,"",G50/C50)</f>
        <v/>
      </c>
      <c r="I50" s="19" t="str">
        <f aca="false">IF(OR(N(C50)=0,N(D50)=0),"",C50/D50)</f>
        <v/>
      </c>
      <c r="J50" s="18" t="str">
        <f aca="false">IF(OR(N(C50)=0,$C$37=0),"",C50/$C$37)</f>
        <v/>
      </c>
    </row>
    <row r="51" customFormat="false" ht="15" hidden="false" customHeight="false" outlineLevel="0" collapsed="false">
      <c r="A51" s="10" t="str">
        <f aca="false">IFERROR(INDEX(Commesse!$B$5:$B$34,MATCH(10,Commesse!$G$5:$G$34,0)),"")</f>
        <v/>
      </c>
      <c r="B51" s="24" t="str">
        <f aca="false">IF($A51="","",COUNTIF(Margini!$B$7:$B$36,$A51))</f>
        <v/>
      </c>
      <c r="C51" s="16" t="str">
        <f aca="false">IF($A51="","",SUMIFS(Margini!$C$7:$C$36,Margini!$B$7:$B$36,$A51))</f>
        <v/>
      </c>
      <c r="D51" s="16" t="str">
        <f aca="false">IF($A51="","",SUMIFS(Margini!$D$7:$D$36,Margini!$B$7:$B$36,$A51))</f>
        <v/>
      </c>
      <c r="E51" s="16" t="str">
        <f aca="false">IF($A51="","",SUMIFS(Margini!$E$7:$E$36,Margini!$B$7:$B$36,$A51))</f>
        <v/>
      </c>
      <c r="F51" s="16" t="str">
        <f aca="false">IF($A51="","",SUMIFS(Margini!$F$7:$F$36,Margini!$B$7:$B$36,$A51))</f>
        <v/>
      </c>
      <c r="G51" s="17" t="str">
        <f aca="false">IF($A51="","",SUMIFS(Margini!$G$7:$G$36,Margini!$B$7:$B$36,$A51))</f>
        <v/>
      </c>
      <c r="H51" s="18" t="str">
        <f aca="false">IF(N(C51)=0,"",G51/C51)</f>
        <v/>
      </c>
      <c r="I51" s="19" t="str">
        <f aca="false">IF(OR(N(C51)=0,N(D51)=0),"",C51/D51)</f>
        <v/>
      </c>
      <c r="J51" s="18" t="str">
        <f aca="false">IF(OR(N(C51)=0,$C$37=0),"",C51/$C$37)</f>
        <v/>
      </c>
    </row>
    <row r="52" customFormat="false" ht="15" hidden="false" customHeight="false" outlineLevel="0" collapsed="false">
      <c r="A52" s="10" t="str">
        <f aca="false">IFERROR(INDEX(Commesse!$B$5:$B$34,MATCH(11,Commesse!$G$5:$G$34,0)),"")</f>
        <v/>
      </c>
      <c r="B52" s="24" t="str">
        <f aca="false">IF($A52="","",COUNTIF(Margini!$B$7:$B$36,$A52))</f>
        <v/>
      </c>
      <c r="C52" s="16" t="str">
        <f aca="false">IF($A52="","",SUMIFS(Margini!$C$7:$C$36,Margini!$B$7:$B$36,$A52))</f>
        <v/>
      </c>
      <c r="D52" s="16" t="str">
        <f aca="false">IF($A52="","",SUMIFS(Margini!$D$7:$D$36,Margini!$B$7:$B$36,$A52))</f>
        <v/>
      </c>
      <c r="E52" s="16" t="str">
        <f aca="false">IF($A52="","",SUMIFS(Margini!$E$7:$E$36,Margini!$B$7:$B$36,$A52))</f>
        <v/>
      </c>
      <c r="F52" s="16" t="str">
        <f aca="false">IF($A52="","",SUMIFS(Margini!$F$7:$F$36,Margini!$B$7:$B$36,$A52))</f>
        <v/>
      </c>
      <c r="G52" s="17" t="str">
        <f aca="false">IF($A52="","",SUMIFS(Margini!$G$7:$G$36,Margini!$B$7:$B$36,$A52))</f>
        <v/>
      </c>
      <c r="H52" s="18" t="str">
        <f aca="false">IF(N(C52)=0,"",G52/C52)</f>
        <v/>
      </c>
      <c r="I52" s="19" t="str">
        <f aca="false">IF(OR(N(C52)=0,N(D52)=0),"",C52/D52)</f>
        <v/>
      </c>
      <c r="J52" s="18" t="str">
        <f aca="false">IF(OR(N(C52)=0,$C$37=0),"",C52/$C$37)</f>
        <v/>
      </c>
    </row>
    <row r="53" customFormat="false" ht="15" hidden="false" customHeight="false" outlineLevel="0" collapsed="false">
      <c r="A53" s="10" t="str">
        <f aca="false">IFERROR(INDEX(Commesse!$B$5:$B$34,MATCH(12,Commesse!$G$5:$G$34,0)),"")</f>
        <v/>
      </c>
      <c r="B53" s="24" t="str">
        <f aca="false">IF($A53="","",COUNTIF(Margini!$B$7:$B$36,$A53))</f>
        <v/>
      </c>
      <c r="C53" s="16" t="str">
        <f aca="false">IF($A53="","",SUMIFS(Margini!$C$7:$C$36,Margini!$B$7:$B$36,$A53))</f>
        <v/>
      </c>
      <c r="D53" s="16" t="str">
        <f aca="false">IF($A53="","",SUMIFS(Margini!$D$7:$D$36,Margini!$B$7:$B$36,$A53))</f>
        <v/>
      </c>
      <c r="E53" s="16" t="str">
        <f aca="false">IF($A53="","",SUMIFS(Margini!$E$7:$E$36,Margini!$B$7:$B$36,$A53))</f>
        <v/>
      </c>
      <c r="F53" s="16" t="str">
        <f aca="false">IF($A53="","",SUMIFS(Margini!$F$7:$F$36,Margini!$B$7:$B$36,$A53))</f>
        <v/>
      </c>
      <c r="G53" s="17" t="str">
        <f aca="false">IF($A53="","",SUMIFS(Margini!$G$7:$G$36,Margini!$B$7:$B$36,$A53))</f>
        <v/>
      </c>
      <c r="H53" s="18" t="str">
        <f aca="false">IF(N(C53)=0,"",G53/C53)</f>
        <v/>
      </c>
      <c r="I53" s="19" t="str">
        <f aca="false">IF(OR(N(C53)=0,N(D53)=0),"",C53/D53)</f>
        <v/>
      </c>
      <c r="J53" s="18" t="str">
        <f aca="false">IF(OR(N(C53)=0,$C$37=0),"",C53/$C$37)</f>
        <v/>
      </c>
    </row>
    <row r="54" customFormat="false" ht="15" hidden="false" customHeight="false" outlineLevel="0" collapsed="false">
      <c r="A54" s="10" t="str">
        <f aca="false">IFERROR(INDEX(Commesse!$B$5:$B$34,MATCH(13,Commesse!$G$5:$G$34,0)),"")</f>
        <v/>
      </c>
      <c r="B54" s="24" t="str">
        <f aca="false">IF($A54="","",COUNTIF(Margini!$B$7:$B$36,$A54))</f>
        <v/>
      </c>
      <c r="C54" s="16" t="str">
        <f aca="false">IF($A54="","",SUMIFS(Margini!$C$7:$C$36,Margini!$B$7:$B$36,$A54))</f>
        <v/>
      </c>
      <c r="D54" s="16" t="str">
        <f aca="false">IF($A54="","",SUMIFS(Margini!$D$7:$D$36,Margini!$B$7:$B$36,$A54))</f>
        <v/>
      </c>
      <c r="E54" s="16" t="str">
        <f aca="false">IF($A54="","",SUMIFS(Margini!$E$7:$E$36,Margini!$B$7:$B$36,$A54))</f>
        <v/>
      </c>
      <c r="F54" s="16" t="str">
        <f aca="false">IF($A54="","",SUMIFS(Margini!$F$7:$F$36,Margini!$B$7:$B$36,$A54))</f>
        <v/>
      </c>
      <c r="G54" s="17" t="str">
        <f aca="false">IF($A54="","",SUMIFS(Margini!$G$7:$G$36,Margini!$B$7:$B$36,$A54))</f>
        <v/>
      </c>
      <c r="H54" s="18" t="str">
        <f aca="false">IF(N(C54)=0,"",G54/C54)</f>
        <v/>
      </c>
      <c r="I54" s="19" t="str">
        <f aca="false">IF(OR(N(C54)=0,N(D54)=0),"",C54/D54)</f>
        <v/>
      </c>
      <c r="J54" s="18" t="str">
        <f aca="false">IF(OR(N(C54)=0,$C$37=0),"",C54/$C$37)</f>
        <v/>
      </c>
    </row>
    <row r="55" customFormat="false" ht="15" hidden="false" customHeight="false" outlineLevel="0" collapsed="false">
      <c r="A55" s="10" t="str">
        <f aca="false">IFERROR(INDEX(Commesse!$B$5:$B$34,MATCH(14,Commesse!$G$5:$G$34,0)),"")</f>
        <v/>
      </c>
      <c r="B55" s="24" t="str">
        <f aca="false">IF($A55="","",COUNTIF(Margini!$B$7:$B$36,$A55))</f>
        <v/>
      </c>
      <c r="C55" s="16" t="str">
        <f aca="false">IF($A55="","",SUMIFS(Margini!$C$7:$C$36,Margini!$B$7:$B$36,$A55))</f>
        <v/>
      </c>
      <c r="D55" s="16" t="str">
        <f aca="false">IF($A55="","",SUMIFS(Margini!$D$7:$D$36,Margini!$B$7:$B$36,$A55))</f>
        <v/>
      </c>
      <c r="E55" s="16" t="str">
        <f aca="false">IF($A55="","",SUMIFS(Margini!$E$7:$E$36,Margini!$B$7:$B$36,$A55))</f>
        <v/>
      </c>
      <c r="F55" s="16" t="str">
        <f aca="false">IF($A55="","",SUMIFS(Margini!$F$7:$F$36,Margini!$B$7:$B$36,$A55))</f>
        <v/>
      </c>
      <c r="G55" s="17" t="str">
        <f aca="false">IF($A55="","",SUMIFS(Margini!$G$7:$G$36,Margini!$B$7:$B$36,$A55))</f>
        <v/>
      </c>
      <c r="H55" s="18" t="str">
        <f aca="false">IF(N(C55)=0,"",G55/C55)</f>
        <v/>
      </c>
      <c r="I55" s="19" t="str">
        <f aca="false">IF(OR(N(C55)=0,N(D55)=0),"",C55/D55)</f>
        <v/>
      </c>
      <c r="J55" s="18" t="str">
        <f aca="false">IF(OR(N(C55)=0,$C$37=0),"",C55/$C$37)</f>
        <v/>
      </c>
    </row>
    <row r="56" customFormat="false" ht="15" hidden="false" customHeight="false" outlineLevel="0" collapsed="false">
      <c r="A56" s="10" t="str">
        <f aca="false">IFERROR(INDEX(Commesse!$B$5:$B$34,MATCH(15,Commesse!$G$5:$G$34,0)),"")</f>
        <v/>
      </c>
      <c r="B56" s="24" t="str">
        <f aca="false">IF($A56="","",COUNTIF(Margini!$B$7:$B$36,$A56))</f>
        <v/>
      </c>
      <c r="C56" s="16" t="str">
        <f aca="false">IF($A56="","",SUMIFS(Margini!$C$7:$C$36,Margini!$B$7:$B$36,$A56))</f>
        <v/>
      </c>
      <c r="D56" s="16" t="str">
        <f aca="false">IF($A56="","",SUMIFS(Margini!$D$7:$D$36,Margini!$B$7:$B$36,$A56))</f>
        <v/>
      </c>
      <c r="E56" s="16" t="str">
        <f aca="false">IF($A56="","",SUMIFS(Margini!$E$7:$E$36,Margini!$B$7:$B$36,$A56))</f>
        <v/>
      </c>
      <c r="F56" s="16" t="str">
        <f aca="false">IF($A56="","",SUMIFS(Margini!$F$7:$F$36,Margini!$B$7:$B$36,$A56))</f>
        <v/>
      </c>
      <c r="G56" s="17" t="str">
        <f aca="false">IF($A56="","",SUMIFS(Margini!$G$7:$G$36,Margini!$B$7:$B$36,$A56))</f>
        <v/>
      </c>
      <c r="H56" s="18" t="str">
        <f aca="false">IF(N(C56)=0,"",G56/C56)</f>
        <v/>
      </c>
      <c r="I56" s="19" t="str">
        <f aca="false">IF(OR(N(C56)=0,N(D56)=0),"",C56/D56)</f>
        <v/>
      </c>
      <c r="J56" s="18" t="str">
        <f aca="false">IF(OR(N(C56)=0,$C$37=0),"",C56/$C$37)</f>
        <v/>
      </c>
    </row>
    <row r="57" customFormat="false" ht="15" hidden="false" customHeight="false" outlineLevel="0" collapsed="false">
      <c r="A57" s="10" t="str">
        <f aca="false">IFERROR(INDEX(Commesse!$B$5:$B$34,MATCH(16,Commesse!$G$5:$G$34,0)),"")</f>
        <v/>
      </c>
      <c r="B57" s="24" t="str">
        <f aca="false">IF($A57="","",COUNTIF(Margini!$B$7:$B$36,$A57))</f>
        <v/>
      </c>
      <c r="C57" s="16" t="str">
        <f aca="false">IF($A57="","",SUMIFS(Margini!$C$7:$C$36,Margini!$B$7:$B$36,$A57))</f>
        <v/>
      </c>
      <c r="D57" s="16" t="str">
        <f aca="false">IF($A57="","",SUMIFS(Margini!$D$7:$D$36,Margini!$B$7:$B$36,$A57))</f>
        <v/>
      </c>
      <c r="E57" s="16" t="str">
        <f aca="false">IF($A57="","",SUMIFS(Margini!$E$7:$E$36,Margini!$B$7:$B$36,$A57))</f>
        <v/>
      </c>
      <c r="F57" s="16" t="str">
        <f aca="false">IF($A57="","",SUMIFS(Margini!$F$7:$F$36,Margini!$B$7:$B$36,$A57))</f>
        <v/>
      </c>
      <c r="G57" s="17" t="str">
        <f aca="false">IF($A57="","",SUMIFS(Margini!$G$7:$G$36,Margini!$B$7:$B$36,$A57))</f>
        <v/>
      </c>
      <c r="H57" s="18" t="str">
        <f aca="false">IF(N(C57)=0,"",G57/C57)</f>
        <v/>
      </c>
      <c r="I57" s="19" t="str">
        <f aca="false">IF(OR(N(C57)=0,N(D57)=0),"",C57/D57)</f>
        <v/>
      </c>
      <c r="J57" s="18" t="str">
        <f aca="false">IF(OR(N(C57)=0,$C$37=0),"",C57/$C$37)</f>
        <v/>
      </c>
    </row>
    <row r="58" customFormat="false" ht="15" hidden="false" customHeight="false" outlineLevel="0" collapsed="false">
      <c r="A58" s="10" t="str">
        <f aca="false">IFERROR(INDEX(Commesse!$B$5:$B$34,MATCH(17,Commesse!$G$5:$G$34,0)),"")</f>
        <v/>
      </c>
      <c r="B58" s="24" t="str">
        <f aca="false">IF($A58="","",COUNTIF(Margini!$B$7:$B$36,$A58))</f>
        <v/>
      </c>
      <c r="C58" s="16" t="str">
        <f aca="false">IF($A58="","",SUMIFS(Margini!$C$7:$C$36,Margini!$B$7:$B$36,$A58))</f>
        <v/>
      </c>
      <c r="D58" s="16" t="str">
        <f aca="false">IF($A58="","",SUMIFS(Margini!$D$7:$D$36,Margini!$B$7:$B$36,$A58))</f>
        <v/>
      </c>
      <c r="E58" s="16" t="str">
        <f aca="false">IF($A58="","",SUMIFS(Margini!$E$7:$E$36,Margini!$B$7:$B$36,$A58))</f>
        <v/>
      </c>
      <c r="F58" s="16" t="str">
        <f aca="false">IF($A58="","",SUMIFS(Margini!$F$7:$F$36,Margini!$B$7:$B$36,$A58))</f>
        <v/>
      </c>
      <c r="G58" s="17" t="str">
        <f aca="false">IF($A58="","",SUMIFS(Margini!$G$7:$G$36,Margini!$B$7:$B$36,$A58))</f>
        <v/>
      </c>
      <c r="H58" s="18" t="str">
        <f aca="false">IF(N(C58)=0,"",G58/C58)</f>
        <v/>
      </c>
      <c r="I58" s="19" t="str">
        <f aca="false">IF(OR(N(C58)=0,N(D58)=0),"",C58/D58)</f>
        <v/>
      </c>
      <c r="J58" s="18" t="str">
        <f aca="false">IF(OR(N(C58)=0,$C$37=0),"",C58/$C$37)</f>
        <v/>
      </c>
    </row>
    <row r="59" customFormat="false" ht="15" hidden="false" customHeight="false" outlineLevel="0" collapsed="false">
      <c r="A59" s="10" t="str">
        <f aca="false">IFERROR(INDEX(Commesse!$B$5:$B$34,MATCH(18,Commesse!$G$5:$G$34,0)),"")</f>
        <v/>
      </c>
      <c r="B59" s="24" t="str">
        <f aca="false">IF($A59="","",COUNTIF(Margini!$B$7:$B$36,$A59))</f>
        <v/>
      </c>
      <c r="C59" s="16" t="str">
        <f aca="false">IF($A59="","",SUMIFS(Margini!$C$7:$C$36,Margini!$B$7:$B$36,$A59))</f>
        <v/>
      </c>
      <c r="D59" s="16" t="str">
        <f aca="false">IF($A59="","",SUMIFS(Margini!$D$7:$D$36,Margini!$B$7:$B$36,$A59))</f>
        <v/>
      </c>
      <c r="E59" s="16" t="str">
        <f aca="false">IF($A59="","",SUMIFS(Margini!$E$7:$E$36,Margini!$B$7:$B$36,$A59))</f>
        <v/>
      </c>
      <c r="F59" s="16" t="str">
        <f aca="false">IF($A59="","",SUMIFS(Margini!$F$7:$F$36,Margini!$B$7:$B$36,$A59))</f>
        <v/>
      </c>
      <c r="G59" s="17" t="str">
        <f aca="false">IF($A59="","",SUMIFS(Margini!$G$7:$G$36,Margini!$B$7:$B$36,$A59))</f>
        <v/>
      </c>
      <c r="H59" s="18" t="str">
        <f aca="false">IF(N(C59)=0,"",G59/C59)</f>
        <v/>
      </c>
      <c r="I59" s="19" t="str">
        <f aca="false">IF(OR(N(C59)=0,N(D59)=0),"",C59/D59)</f>
        <v/>
      </c>
      <c r="J59" s="18" t="str">
        <f aca="false">IF(OR(N(C59)=0,$C$37=0),"",C59/$C$37)</f>
        <v/>
      </c>
    </row>
    <row r="60" customFormat="false" ht="15" hidden="false" customHeight="false" outlineLevel="0" collapsed="false">
      <c r="A60" s="10" t="str">
        <f aca="false">IFERROR(INDEX(Commesse!$B$5:$B$34,MATCH(19,Commesse!$G$5:$G$34,0)),"")</f>
        <v/>
      </c>
      <c r="B60" s="24" t="str">
        <f aca="false">IF($A60="","",COUNTIF(Margini!$B$7:$B$36,$A60))</f>
        <v/>
      </c>
      <c r="C60" s="16" t="str">
        <f aca="false">IF($A60="","",SUMIFS(Margini!$C$7:$C$36,Margini!$B$7:$B$36,$A60))</f>
        <v/>
      </c>
      <c r="D60" s="16" t="str">
        <f aca="false">IF($A60="","",SUMIFS(Margini!$D$7:$D$36,Margini!$B$7:$B$36,$A60))</f>
        <v/>
      </c>
      <c r="E60" s="16" t="str">
        <f aca="false">IF($A60="","",SUMIFS(Margini!$E$7:$E$36,Margini!$B$7:$B$36,$A60))</f>
        <v/>
      </c>
      <c r="F60" s="16" t="str">
        <f aca="false">IF($A60="","",SUMIFS(Margini!$F$7:$F$36,Margini!$B$7:$B$36,$A60))</f>
        <v/>
      </c>
      <c r="G60" s="17" t="str">
        <f aca="false">IF($A60="","",SUMIFS(Margini!$G$7:$G$36,Margini!$B$7:$B$36,$A60))</f>
        <v/>
      </c>
      <c r="H60" s="18" t="str">
        <f aca="false">IF(N(C60)=0,"",G60/C60)</f>
        <v/>
      </c>
      <c r="I60" s="19" t="str">
        <f aca="false">IF(OR(N(C60)=0,N(D60)=0),"",C60/D60)</f>
        <v/>
      </c>
      <c r="J60" s="18" t="str">
        <f aca="false">IF(OR(N(C60)=0,$C$37=0),"",C60/$C$37)</f>
        <v/>
      </c>
    </row>
    <row r="61" customFormat="false" ht="15" hidden="false" customHeight="false" outlineLevel="0" collapsed="false">
      <c r="A61" s="10" t="str">
        <f aca="false">IFERROR(INDEX(Commesse!$B$5:$B$34,MATCH(20,Commesse!$G$5:$G$34,0)),"")</f>
        <v/>
      </c>
      <c r="B61" s="24" t="str">
        <f aca="false">IF($A61="","",COUNTIF(Margini!$B$7:$B$36,$A61))</f>
        <v/>
      </c>
      <c r="C61" s="16" t="str">
        <f aca="false">IF($A61="","",SUMIFS(Margini!$C$7:$C$36,Margini!$B$7:$B$36,$A61))</f>
        <v/>
      </c>
      <c r="D61" s="16" t="str">
        <f aca="false">IF($A61="","",SUMIFS(Margini!$D$7:$D$36,Margini!$B$7:$B$36,$A61))</f>
        <v/>
      </c>
      <c r="E61" s="16" t="str">
        <f aca="false">IF($A61="","",SUMIFS(Margini!$E$7:$E$36,Margini!$B$7:$B$36,$A61))</f>
        <v/>
      </c>
      <c r="F61" s="16" t="str">
        <f aca="false">IF($A61="","",SUMIFS(Margini!$F$7:$F$36,Margini!$B$7:$B$36,$A61))</f>
        <v/>
      </c>
      <c r="G61" s="17" t="str">
        <f aca="false">IF($A61="","",SUMIFS(Margini!$G$7:$G$36,Margini!$B$7:$B$36,$A61))</f>
        <v/>
      </c>
      <c r="H61" s="18" t="str">
        <f aca="false">IF(N(C61)=0,"",G61/C61)</f>
        <v/>
      </c>
      <c r="I61" s="19" t="str">
        <f aca="false">IF(OR(N(C61)=0,N(D61)=0),"",C61/D61)</f>
        <v/>
      </c>
      <c r="J61" s="18" t="str">
        <f aca="false">IF(OR(N(C61)=0,$C$37=0),"",C61/$C$37)</f>
        <v/>
      </c>
    </row>
    <row r="63" customFormat="false" ht="15" hidden="false" customHeight="false" outlineLevel="0" collapsed="false">
      <c r="A63" s="2" t="s">
        <v>39</v>
      </c>
    </row>
  </sheetData>
  <conditionalFormatting sqref="G7:G36">
    <cfRule type="expression" priority="2" aboveAverage="0" equalAverage="0" bottom="0" percent="0" rank="0" text="" dxfId="0">
      <formula>AND(ISNUMBER(G7),G7&lt;0,Commesse!D5&lt;&gt;"Interno")</formula>
    </cfRule>
  </conditionalFormatting>
  <conditionalFormatting sqref="J7:J36">
    <cfRule type="expression" priority="3" aboveAverage="0" equalAverage="0" bottom="0" percent="0" rank="0" text="" dxfId="1">
      <formula>AND(J7&lt;&gt;"",J7&lt;&gt;"Costo di struttura")</formula>
    </cfRule>
  </conditionalFormatting>
  <conditionalFormatting sqref="G42:G61">
    <cfRule type="cellIs" priority="4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2"/>
    <col collapsed="false" customWidth="true" hidden="false" outlineLevel="0" max="4" min="2" style="0" width="14"/>
    <col collapsed="false" customWidth="true" hidden="false" outlineLevel="0" max="6" min="5" style="0" width="12"/>
    <col collapsed="false" customWidth="true" hidden="false" outlineLevel="0" max="7" min="7" style="0" width="14"/>
    <col collapsed="false" customWidth="true" hidden="false" outlineLevel="0" max="8" min="8" style="0" width="24"/>
  </cols>
  <sheetData>
    <row r="1" customFormat="false" ht="19.7" hidden="false" customHeight="false" outlineLevel="0" collapsed="false">
      <c r="A1" s="1" t="s">
        <v>40</v>
      </c>
    </row>
    <row r="2" customFormat="false" ht="15" hidden="false" customHeight="false" outlineLevel="0" collapsed="false">
      <c r="A2" s="2" t="s">
        <v>41</v>
      </c>
    </row>
    <row r="3" customFormat="false" ht="15" hidden="false" customHeight="false" outlineLevel="0" collapsed="false">
      <c r="A3" s="2" t="s">
        <v>42</v>
      </c>
      <c r="D3" s="25" t="n">
        <f aca="false">Persone!$C$5</f>
        <v>0.75</v>
      </c>
    </row>
    <row r="6" customFormat="false" ht="30" hidden="false" customHeight="true" outlineLevel="0" collapsed="false">
      <c r="A6" s="12" t="s">
        <v>43</v>
      </c>
      <c r="B6" s="13" t="s">
        <v>44</v>
      </c>
      <c r="C6" s="13" t="s">
        <v>45</v>
      </c>
      <c r="D6" s="13" t="s">
        <v>46</v>
      </c>
      <c r="E6" s="13" t="s">
        <v>47</v>
      </c>
      <c r="F6" s="13" t="s">
        <v>48</v>
      </c>
      <c r="G6" s="13" t="s">
        <v>49</v>
      </c>
      <c r="H6" s="12" t="s">
        <v>34</v>
      </c>
    </row>
    <row r="7" customFormat="false" ht="15" hidden="false" customHeight="false" outlineLevel="0" collapsed="false">
      <c r="A7" s="14" t="str">
        <f aca="false">Persone!A8&amp;""</f>
        <v>Anna</v>
      </c>
      <c r="B7" s="15" t="n">
        <f aca="false">IF($A7="","",N(Persone!H8))</f>
        <v>375</v>
      </c>
      <c r="C7" s="16" t="n">
        <f aca="false">IF($A7="","",SUMIFS(Ore!$D$5:$D$404,Ore!$B$5:$B$404,$A7))</f>
        <v>330</v>
      </c>
      <c r="D7" s="16" t="n">
        <f aca="false">IF($A7="","",C7-E7)</f>
        <v>195</v>
      </c>
      <c r="E7" s="16" t="n">
        <f aca="false">IF($A7="","",SUMIFS(Ore!$D$5:$D$404,Ore!$B$5:$B$404,$A7,Ore!$G$5:$G$404,"Interno"))</f>
        <v>135</v>
      </c>
      <c r="F7" s="26" t="n">
        <f aca="false">IF(N(B7)=0,"",D7/B7)</f>
        <v>0.52</v>
      </c>
      <c r="G7" s="16" t="n">
        <f aca="false">IF(N(B7)=0,"",MAX(0,B7*Persone!$C$5-D7))</f>
        <v>86.25</v>
      </c>
      <c r="H7" s="27" t="str">
        <f aca="false">IF(N(B7)=0,"",IF(C7&gt;B7,"Più ore del disponibile",IF(F7&lt;Persone!$C$5,"Sotto la soglia","")))</f>
        <v>Sotto la soglia</v>
      </c>
    </row>
    <row r="8" customFormat="false" ht="15" hidden="false" customHeight="false" outlineLevel="0" collapsed="false">
      <c r="A8" s="14" t="str">
        <f aca="false">Persone!A9&amp;""</f>
        <v>Bruno</v>
      </c>
      <c r="B8" s="15" t="n">
        <f aca="false">IF($A8="","",N(Persone!H9))</f>
        <v>375</v>
      </c>
      <c r="C8" s="16" t="n">
        <f aca="false">IF($A8="","",SUMIFS(Ore!$D$5:$D$404,Ore!$B$5:$B$404,$A8))</f>
        <v>384</v>
      </c>
      <c r="D8" s="16" t="n">
        <f aca="false">IF($A8="","",C8-E8)</f>
        <v>360</v>
      </c>
      <c r="E8" s="16" t="n">
        <f aca="false">IF($A8="","",SUMIFS(Ore!$D$5:$D$404,Ore!$B$5:$B$404,$A8,Ore!$G$5:$G$404,"Interno"))</f>
        <v>24</v>
      </c>
      <c r="F8" s="26" t="n">
        <f aca="false">IF(N(B8)=0,"",D8/B8)</f>
        <v>0.96</v>
      </c>
      <c r="G8" s="16" t="n">
        <f aca="false">IF(N(B8)=0,"",MAX(0,B8*Persone!$C$5-D8))</f>
        <v>0</v>
      </c>
      <c r="H8" s="27" t="str">
        <f aca="false">IF(N(B8)=0,"",IF(C8&gt;B8,"Più ore del disponibile",IF(F8&lt;Persone!$C$5,"Sotto la soglia","")))</f>
        <v>Più ore del disponibile</v>
      </c>
    </row>
    <row r="9" customFormat="false" ht="15" hidden="false" customHeight="false" outlineLevel="0" collapsed="false">
      <c r="A9" s="14" t="str">
        <f aca="false">Persone!A10&amp;""</f>
        <v>Carla</v>
      </c>
      <c r="B9" s="15" t="n">
        <f aca="false">IF($A9="","",N(Persone!H10))</f>
        <v>375</v>
      </c>
      <c r="C9" s="16" t="n">
        <f aca="false">IF($A9="","",SUMIFS(Ore!$D$5:$D$404,Ore!$B$5:$B$404,$A9))</f>
        <v>345</v>
      </c>
      <c r="D9" s="16" t="n">
        <f aca="false">IF($A9="","",C9-E9)</f>
        <v>315</v>
      </c>
      <c r="E9" s="16" t="n">
        <f aca="false">IF($A9="","",SUMIFS(Ore!$D$5:$D$404,Ore!$B$5:$B$404,$A9,Ore!$G$5:$G$404,"Interno"))</f>
        <v>30</v>
      </c>
      <c r="F9" s="26" t="n">
        <f aca="false">IF(N(B9)=0,"",D9/B9)</f>
        <v>0.84</v>
      </c>
      <c r="G9" s="16" t="n">
        <f aca="false">IF(N(B9)=0,"",MAX(0,B9*Persone!$C$5-D9))</f>
        <v>0</v>
      </c>
      <c r="H9" s="27" t="str">
        <f aca="false">IF(N(B9)=0,"",IF(C9&gt;B9,"Più ore del disponibile",IF(F9&lt;Persone!$C$5,"Sotto la soglia","")))</f>
        <v/>
      </c>
    </row>
    <row r="10" customFormat="false" ht="15" hidden="false" customHeight="false" outlineLevel="0" collapsed="false">
      <c r="A10" s="14" t="str">
        <f aca="false">Persone!A11&amp;""</f>
        <v>Dario</v>
      </c>
      <c r="B10" s="15" t="n">
        <f aca="false">IF($A10="","",N(Persone!H11))</f>
        <v>375</v>
      </c>
      <c r="C10" s="16" t="n">
        <f aca="false">IF($A10="","",SUMIFS(Ore!$D$5:$D$404,Ore!$B$5:$B$404,$A10))</f>
        <v>300</v>
      </c>
      <c r="D10" s="16" t="n">
        <f aca="false">IF($A10="","",C10-E10)</f>
        <v>255</v>
      </c>
      <c r="E10" s="16" t="n">
        <f aca="false">IF($A10="","",SUMIFS(Ore!$D$5:$D$404,Ore!$B$5:$B$404,$A10,Ore!$G$5:$G$404,"Interno"))</f>
        <v>45</v>
      </c>
      <c r="F10" s="26" t="n">
        <f aca="false">IF(N(B10)=0,"",D10/B10)</f>
        <v>0.68</v>
      </c>
      <c r="G10" s="16" t="n">
        <f aca="false">IF(N(B10)=0,"",MAX(0,B10*Persone!$C$5-D10))</f>
        <v>26.25</v>
      </c>
      <c r="H10" s="27" t="str">
        <f aca="false">IF(N(B10)=0,"",IF(C10&gt;B10,"Più ore del disponibile",IF(F10&lt;Persone!$C$5,"Sotto la soglia","")))</f>
        <v>Sotto la soglia</v>
      </c>
    </row>
    <row r="11" customFormat="false" ht="15" hidden="false" customHeight="false" outlineLevel="0" collapsed="false">
      <c r="A11" s="14" t="str">
        <f aca="false">Persone!A12&amp;""</f>
        <v>Elena</v>
      </c>
      <c r="B11" s="15" t="n">
        <f aca="false">IF($A11="","",N(Persone!H12))</f>
        <v>375</v>
      </c>
      <c r="C11" s="16" t="n">
        <f aca="false">IF($A11="","",SUMIFS(Ore!$D$5:$D$404,Ore!$B$5:$B$404,$A11))</f>
        <v>285</v>
      </c>
      <c r="D11" s="16" t="n">
        <f aca="false">IF($A11="","",C11-E11)</f>
        <v>210</v>
      </c>
      <c r="E11" s="16" t="n">
        <f aca="false">IF($A11="","",SUMIFS(Ore!$D$5:$D$404,Ore!$B$5:$B$404,$A11,Ore!$G$5:$G$404,"Interno"))</f>
        <v>75</v>
      </c>
      <c r="F11" s="26" t="n">
        <f aca="false">IF(N(B11)=0,"",D11/B11)</f>
        <v>0.56</v>
      </c>
      <c r="G11" s="16" t="n">
        <f aca="false">IF(N(B11)=0,"",MAX(0,B11*Persone!$C$5-D11))</f>
        <v>71.25</v>
      </c>
      <c r="H11" s="27" t="str">
        <f aca="false">IF(N(B11)=0,"",IF(C11&gt;B11,"Più ore del disponibile",IF(F11&lt;Persone!$C$5,"Sotto la soglia","")))</f>
        <v>Sotto la soglia</v>
      </c>
    </row>
    <row r="12" customFormat="false" ht="15" hidden="false" customHeight="false" outlineLevel="0" collapsed="false">
      <c r="A12" s="14" t="str">
        <f aca="false">Persone!A13&amp;""</f>
        <v>Fabio</v>
      </c>
      <c r="B12" s="15" t="n">
        <f aca="false">IF($A12="","",N(Persone!H13))</f>
        <v>375</v>
      </c>
      <c r="C12" s="16" t="n">
        <f aca="false">IF($A12="","",SUMIFS(Ore!$D$5:$D$404,Ore!$B$5:$B$404,$A12))</f>
        <v>336</v>
      </c>
      <c r="D12" s="16" t="n">
        <f aca="false">IF($A12="","",C12-E12)</f>
        <v>300</v>
      </c>
      <c r="E12" s="16" t="n">
        <f aca="false">IF($A12="","",SUMIFS(Ore!$D$5:$D$404,Ore!$B$5:$B$404,$A12,Ore!$G$5:$G$404,"Interno"))</f>
        <v>36</v>
      </c>
      <c r="F12" s="26" t="n">
        <f aca="false">IF(N(B12)=0,"",D12/B12)</f>
        <v>0.8</v>
      </c>
      <c r="G12" s="16" t="n">
        <f aca="false">IF(N(B12)=0,"",MAX(0,B12*Persone!$C$5-D12))</f>
        <v>0</v>
      </c>
      <c r="H12" s="27" t="str">
        <f aca="false">IF(N(B12)=0,"",IF(C12&gt;B12,"Più ore del disponibile",IF(F12&lt;Persone!$C$5,"Sotto la soglia","")))</f>
        <v/>
      </c>
    </row>
    <row r="13" customFormat="false" ht="15" hidden="false" customHeight="false" outlineLevel="0" collapsed="false">
      <c r="A13" s="14" t="str">
        <f aca="false">Persone!A14&amp;""</f>
        <v/>
      </c>
      <c r="B13" s="15" t="str">
        <f aca="false">IF($A13="","",N(Persone!H14))</f>
        <v/>
      </c>
      <c r="C13" s="16" t="str">
        <f aca="false">IF($A13="","",SUMIFS(Ore!$D$5:$D$404,Ore!$B$5:$B$404,$A13))</f>
        <v/>
      </c>
      <c r="D13" s="16" t="str">
        <f aca="false">IF($A13="","",C13-E13)</f>
        <v/>
      </c>
      <c r="E13" s="16" t="str">
        <f aca="false">IF($A13="","",SUMIFS(Ore!$D$5:$D$404,Ore!$B$5:$B$404,$A13,Ore!$G$5:$G$404,"Interno"))</f>
        <v/>
      </c>
      <c r="F13" s="26" t="str">
        <f aca="false">IF(N(B13)=0,"",D13/B13)</f>
        <v/>
      </c>
      <c r="G13" s="16" t="str">
        <f aca="false">IF(N(B13)=0,"",MAX(0,B13*Persone!$C$5-D13))</f>
        <v/>
      </c>
      <c r="H13" s="27" t="str">
        <f aca="false">IF(N(B13)=0,"",IF(C13&gt;B13,"Più ore del disponibile",IF(F13&lt;Persone!$C$5,"Sotto la soglia","")))</f>
        <v/>
      </c>
    </row>
    <row r="14" customFormat="false" ht="15" hidden="false" customHeight="false" outlineLevel="0" collapsed="false">
      <c r="A14" s="14" t="str">
        <f aca="false">Persone!A15&amp;""</f>
        <v/>
      </c>
      <c r="B14" s="15" t="str">
        <f aca="false">IF($A14="","",N(Persone!H15))</f>
        <v/>
      </c>
      <c r="C14" s="16" t="str">
        <f aca="false">IF($A14="","",SUMIFS(Ore!$D$5:$D$404,Ore!$B$5:$B$404,$A14))</f>
        <v/>
      </c>
      <c r="D14" s="16" t="str">
        <f aca="false">IF($A14="","",C14-E14)</f>
        <v/>
      </c>
      <c r="E14" s="16" t="str">
        <f aca="false">IF($A14="","",SUMIFS(Ore!$D$5:$D$404,Ore!$B$5:$B$404,$A14,Ore!$G$5:$G$404,"Interno"))</f>
        <v/>
      </c>
      <c r="F14" s="26" t="str">
        <f aca="false">IF(N(B14)=0,"",D14/B14)</f>
        <v/>
      </c>
      <c r="G14" s="16" t="str">
        <f aca="false">IF(N(B14)=0,"",MAX(0,B14*Persone!$C$5-D14))</f>
        <v/>
      </c>
      <c r="H14" s="27" t="str">
        <f aca="false">IF(N(B14)=0,"",IF(C14&gt;B14,"Più ore del disponibile",IF(F14&lt;Persone!$C$5,"Sotto la soglia","")))</f>
        <v/>
      </c>
    </row>
    <row r="15" customFormat="false" ht="15" hidden="false" customHeight="false" outlineLevel="0" collapsed="false">
      <c r="A15" s="14" t="str">
        <f aca="false">Persone!A16&amp;""</f>
        <v/>
      </c>
      <c r="B15" s="15" t="str">
        <f aca="false">IF($A15="","",N(Persone!H16))</f>
        <v/>
      </c>
      <c r="C15" s="16" t="str">
        <f aca="false">IF($A15="","",SUMIFS(Ore!$D$5:$D$404,Ore!$B$5:$B$404,$A15))</f>
        <v/>
      </c>
      <c r="D15" s="16" t="str">
        <f aca="false">IF($A15="","",C15-E15)</f>
        <v/>
      </c>
      <c r="E15" s="16" t="str">
        <f aca="false">IF($A15="","",SUMIFS(Ore!$D$5:$D$404,Ore!$B$5:$B$404,$A15,Ore!$G$5:$G$404,"Interno"))</f>
        <v/>
      </c>
      <c r="F15" s="26" t="str">
        <f aca="false">IF(N(B15)=0,"",D15/B15)</f>
        <v/>
      </c>
      <c r="G15" s="16" t="str">
        <f aca="false">IF(N(B15)=0,"",MAX(0,B15*Persone!$C$5-D15))</f>
        <v/>
      </c>
      <c r="H15" s="27" t="str">
        <f aca="false">IF(N(B15)=0,"",IF(C15&gt;B15,"Più ore del disponibile",IF(F15&lt;Persone!$C$5,"Sotto la soglia","")))</f>
        <v/>
      </c>
    </row>
    <row r="16" customFormat="false" ht="15" hidden="false" customHeight="false" outlineLevel="0" collapsed="false">
      <c r="A16" s="14" t="str">
        <f aca="false">Persone!A17&amp;""</f>
        <v/>
      </c>
      <c r="B16" s="15" t="str">
        <f aca="false">IF($A16="","",N(Persone!H17))</f>
        <v/>
      </c>
      <c r="C16" s="16" t="str">
        <f aca="false">IF($A16="","",SUMIFS(Ore!$D$5:$D$404,Ore!$B$5:$B$404,$A16))</f>
        <v/>
      </c>
      <c r="D16" s="16" t="str">
        <f aca="false">IF($A16="","",C16-E16)</f>
        <v/>
      </c>
      <c r="E16" s="16" t="str">
        <f aca="false">IF($A16="","",SUMIFS(Ore!$D$5:$D$404,Ore!$B$5:$B$404,$A16,Ore!$G$5:$G$404,"Interno"))</f>
        <v/>
      </c>
      <c r="F16" s="26" t="str">
        <f aca="false">IF(N(B16)=0,"",D16/B16)</f>
        <v/>
      </c>
      <c r="G16" s="16" t="str">
        <f aca="false">IF(N(B16)=0,"",MAX(0,B16*Persone!$C$5-D16))</f>
        <v/>
      </c>
      <c r="H16" s="27" t="str">
        <f aca="false">IF(N(B16)=0,"",IF(C16&gt;B16,"Più ore del disponibile",IF(F16&lt;Persone!$C$5,"Sotto la soglia","")))</f>
        <v/>
      </c>
    </row>
    <row r="17" customFormat="false" ht="15" hidden="false" customHeight="false" outlineLevel="0" collapsed="false">
      <c r="A17" s="14" t="str">
        <f aca="false">Persone!A18&amp;""</f>
        <v/>
      </c>
      <c r="B17" s="15" t="str">
        <f aca="false">IF($A17="","",N(Persone!H18))</f>
        <v/>
      </c>
      <c r="C17" s="16" t="str">
        <f aca="false">IF($A17="","",SUMIFS(Ore!$D$5:$D$404,Ore!$B$5:$B$404,$A17))</f>
        <v/>
      </c>
      <c r="D17" s="16" t="str">
        <f aca="false">IF($A17="","",C17-E17)</f>
        <v/>
      </c>
      <c r="E17" s="16" t="str">
        <f aca="false">IF($A17="","",SUMIFS(Ore!$D$5:$D$404,Ore!$B$5:$B$404,$A17,Ore!$G$5:$G$404,"Interno"))</f>
        <v/>
      </c>
      <c r="F17" s="26" t="str">
        <f aca="false">IF(N(B17)=0,"",D17/B17)</f>
        <v/>
      </c>
      <c r="G17" s="16" t="str">
        <f aca="false">IF(N(B17)=0,"",MAX(0,B17*Persone!$C$5-D17))</f>
        <v/>
      </c>
      <c r="H17" s="27" t="str">
        <f aca="false">IF(N(B17)=0,"",IF(C17&gt;B17,"Più ore del disponibile",IF(F17&lt;Persone!$C$5,"Sotto la soglia","")))</f>
        <v/>
      </c>
    </row>
    <row r="18" customFormat="false" ht="15" hidden="false" customHeight="false" outlineLevel="0" collapsed="false">
      <c r="A18" s="14" t="str">
        <f aca="false">Persone!A19&amp;""</f>
        <v/>
      </c>
      <c r="B18" s="15" t="str">
        <f aca="false">IF($A18="","",N(Persone!H19))</f>
        <v/>
      </c>
      <c r="C18" s="16" t="str">
        <f aca="false">IF($A18="","",SUMIFS(Ore!$D$5:$D$404,Ore!$B$5:$B$404,$A18))</f>
        <v/>
      </c>
      <c r="D18" s="16" t="str">
        <f aca="false">IF($A18="","",C18-E18)</f>
        <v/>
      </c>
      <c r="E18" s="16" t="str">
        <f aca="false">IF($A18="","",SUMIFS(Ore!$D$5:$D$404,Ore!$B$5:$B$404,$A18,Ore!$G$5:$G$404,"Interno"))</f>
        <v/>
      </c>
      <c r="F18" s="26" t="str">
        <f aca="false">IF(N(B18)=0,"",D18/B18)</f>
        <v/>
      </c>
      <c r="G18" s="16" t="str">
        <f aca="false">IF(N(B18)=0,"",MAX(0,B18*Persone!$C$5-D18))</f>
        <v/>
      </c>
      <c r="H18" s="27" t="str">
        <f aca="false">IF(N(B18)=0,"",IF(C18&gt;B18,"Più ore del disponibile",IF(F18&lt;Persone!$C$5,"Sotto la soglia","")))</f>
        <v/>
      </c>
    </row>
    <row r="19" customFormat="false" ht="15" hidden="false" customHeight="false" outlineLevel="0" collapsed="false">
      <c r="A19" s="14" t="str">
        <f aca="false">Persone!A20&amp;""</f>
        <v/>
      </c>
      <c r="B19" s="15" t="str">
        <f aca="false">IF($A19="","",N(Persone!H20))</f>
        <v/>
      </c>
      <c r="C19" s="16" t="str">
        <f aca="false">IF($A19="","",SUMIFS(Ore!$D$5:$D$404,Ore!$B$5:$B$404,$A19))</f>
        <v/>
      </c>
      <c r="D19" s="16" t="str">
        <f aca="false">IF($A19="","",C19-E19)</f>
        <v/>
      </c>
      <c r="E19" s="16" t="str">
        <f aca="false">IF($A19="","",SUMIFS(Ore!$D$5:$D$404,Ore!$B$5:$B$404,$A19,Ore!$G$5:$G$404,"Interno"))</f>
        <v/>
      </c>
      <c r="F19" s="26" t="str">
        <f aca="false">IF(N(B19)=0,"",D19/B19)</f>
        <v/>
      </c>
      <c r="G19" s="16" t="str">
        <f aca="false">IF(N(B19)=0,"",MAX(0,B19*Persone!$C$5-D19))</f>
        <v/>
      </c>
      <c r="H19" s="27" t="str">
        <f aca="false">IF(N(B19)=0,"",IF(C19&gt;B19,"Più ore del disponibile",IF(F19&lt;Persone!$C$5,"Sotto la soglia","")))</f>
        <v/>
      </c>
    </row>
    <row r="20" customFormat="false" ht="15" hidden="false" customHeight="false" outlineLevel="0" collapsed="false">
      <c r="A20" s="14" t="str">
        <f aca="false">Persone!A21&amp;""</f>
        <v/>
      </c>
      <c r="B20" s="15" t="str">
        <f aca="false">IF($A20="","",N(Persone!H21))</f>
        <v/>
      </c>
      <c r="C20" s="16" t="str">
        <f aca="false">IF($A20="","",SUMIFS(Ore!$D$5:$D$404,Ore!$B$5:$B$404,$A20))</f>
        <v/>
      </c>
      <c r="D20" s="16" t="str">
        <f aca="false">IF($A20="","",C20-E20)</f>
        <v/>
      </c>
      <c r="E20" s="16" t="str">
        <f aca="false">IF($A20="","",SUMIFS(Ore!$D$5:$D$404,Ore!$B$5:$B$404,$A20,Ore!$G$5:$G$404,"Interno"))</f>
        <v/>
      </c>
      <c r="F20" s="26" t="str">
        <f aca="false">IF(N(B20)=0,"",D20/B20)</f>
        <v/>
      </c>
      <c r="G20" s="16" t="str">
        <f aca="false">IF(N(B20)=0,"",MAX(0,B20*Persone!$C$5-D20))</f>
        <v/>
      </c>
      <c r="H20" s="27" t="str">
        <f aca="false">IF(N(B20)=0,"",IF(C20&gt;B20,"Più ore del disponibile",IF(F20&lt;Persone!$C$5,"Sotto la soglia","")))</f>
        <v/>
      </c>
    </row>
    <row r="21" customFormat="false" ht="15" hidden="false" customHeight="false" outlineLevel="0" collapsed="false">
      <c r="A21" s="14" t="str">
        <f aca="false">Persone!A22&amp;""</f>
        <v/>
      </c>
      <c r="B21" s="15" t="str">
        <f aca="false">IF($A21="","",N(Persone!H22))</f>
        <v/>
      </c>
      <c r="C21" s="16" t="str">
        <f aca="false">IF($A21="","",SUMIFS(Ore!$D$5:$D$404,Ore!$B$5:$B$404,$A21))</f>
        <v/>
      </c>
      <c r="D21" s="16" t="str">
        <f aca="false">IF($A21="","",C21-E21)</f>
        <v/>
      </c>
      <c r="E21" s="16" t="str">
        <f aca="false">IF($A21="","",SUMIFS(Ore!$D$5:$D$404,Ore!$B$5:$B$404,$A21,Ore!$G$5:$G$404,"Interno"))</f>
        <v/>
      </c>
      <c r="F21" s="26" t="str">
        <f aca="false">IF(N(B21)=0,"",D21/B21)</f>
        <v/>
      </c>
      <c r="G21" s="16" t="str">
        <f aca="false">IF(N(B21)=0,"",MAX(0,B21*Persone!$C$5-D21))</f>
        <v/>
      </c>
      <c r="H21" s="27" t="str">
        <f aca="false">IF(N(B21)=0,"",IF(C21&gt;B21,"Più ore del disponibile",IF(F21&lt;Persone!$C$5,"Sotto la soglia","")))</f>
        <v/>
      </c>
    </row>
    <row r="22" customFormat="false" ht="15" hidden="false" customHeight="false" outlineLevel="0" collapsed="false">
      <c r="A22" s="20" t="s">
        <v>50</v>
      </c>
      <c r="B22" s="21" t="n">
        <f aca="false">SUM(B7:B21)</f>
        <v>2250</v>
      </c>
      <c r="C22" s="21" t="n">
        <f aca="false">SUM(C7:C21)</f>
        <v>1980</v>
      </c>
      <c r="D22" s="21" t="n">
        <f aca="false">SUM(D7:D21)</f>
        <v>1635</v>
      </c>
      <c r="E22" s="21" t="n">
        <f aca="false">SUM(E7:E21)</f>
        <v>345</v>
      </c>
      <c r="F22" s="22" t="n">
        <f aca="false">IF(B22=0,"",D22/B22)</f>
        <v>0.726666666666667</v>
      </c>
      <c r="G22" s="21" t="n">
        <f aca="false">SUM(G7:G21)</f>
        <v>183.75</v>
      </c>
      <c r="H22" s="20"/>
    </row>
    <row r="24" customFormat="false" ht="15" hidden="false" customHeight="false" outlineLevel="0" collapsed="false">
      <c r="A24" s="3" t="s">
        <v>51</v>
      </c>
    </row>
    <row r="25" customFormat="false" ht="15" hidden="false" customHeight="false" outlineLevel="0" collapsed="false">
      <c r="A25" s="10" t="s">
        <v>52</v>
      </c>
      <c r="B25" s="16" t="n">
        <f aca="false">G22</f>
        <v>183.75</v>
      </c>
    </row>
    <row r="26" customFormat="false" ht="15" hidden="false" customHeight="false" outlineLevel="0" collapsed="false">
      <c r="A26" s="10" t="s">
        <v>53</v>
      </c>
      <c r="B26" s="16" t="n">
        <f aca="false">IFERROR(B22/COUNTIF(A7:A21,"?*"),"")</f>
        <v>375</v>
      </c>
    </row>
    <row r="27" customFormat="false" ht="15" hidden="false" customHeight="false" outlineLevel="0" collapsed="false">
      <c r="A27" s="10" t="s">
        <v>54</v>
      </c>
      <c r="B27" s="28" t="n">
        <f aca="false">IFERROR(B25/B26,"")</f>
        <v>0.49</v>
      </c>
    </row>
    <row r="28" customFormat="false" ht="15" hidden="false" customHeight="false" outlineLevel="0" collapsed="false">
      <c r="A28" s="10" t="s">
        <v>55</v>
      </c>
      <c r="B28" s="16" t="n">
        <f aca="false">SUMPRODUCT(Persone!$H$8:$H$22,Persone!$G$8:$G$22)-SUMIFS(Ore!$F$5:$F$404,Ore!$B$5:$B$404,"&lt;&gt;")</f>
        <v>7692</v>
      </c>
      <c r="C28" s="2" t="s">
        <v>56</v>
      </c>
    </row>
    <row r="30" customFormat="false" ht="15" hidden="false" customHeight="false" outlineLevel="0" collapsed="false">
      <c r="A30" s="2" t="s">
        <v>57</v>
      </c>
    </row>
  </sheetData>
  <conditionalFormatting sqref="F7:F21">
    <cfRule type="expression" priority="2" aboveAverage="0" equalAverage="0" bottom="0" percent="0" rank="0" text="" dxfId="1">
      <formula>AND(ISNUMBER(F7),F7&lt;Persone!$C$5)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2"/>
    <col collapsed="false" customWidth="true" hidden="false" outlineLevel="0" max="3" min="3" style="0" width="14"/>
    <col collapsed="false" customWidth="true" hidden="false" outlineLevel="0" max="7" min="4" style="0" width="12"/>
    <col collapsed="false" customWidth="true" hidden="false" outlineLevel="0" max="8" min="8" style="0" width="14"/>
  </cols>
  <sheetData>
    <row r="1" customFormat="false" ht="19.7" hidden="false" customHeight="false" outlineLevel="0" collapsed="false">
      <c r="A1" s="1" t="s">
        <v>58</v>
      </c>
    </row>
    <row r="2" customFormat="false" ht="15" hidden="false" customHeight="false" outlineLevel="0" collapsed="false">
      <c r="A2" s="2" t="s">
        <v>59</v>
      </c>
    </row>
    <row r="4" customFormat="false" ht="15" hidden="false" customHeight="false" outlineLevel="0" collapsed="false">
      <c r="A4" s="10" t="s">
        <v>60</v>
      </c>
      <c r="C4" s="29" t="n">
        <v>3</v>
      </c>
      <c r="D4" s="2" t="s">
        <v>61</v>
      </c>
    </row>
    <row r="5" customFormat="false" ht="15" hidden="false" customHeight="false" outlineLevel="0" collapsed="false">
      <c r="A5" s="10" t="s">
        <v>62</v>
      </c>
      <c r="C5" s="11" t="n">
        <v>0.75</v>
      </c>
      <c r="D5" s="2" t="s">
        <v>63</v>
      </c>
    </row>
    <row r="7" customFormat="false" ht="30" hidden="false" customHeight="true" outlineLevel="0" collapsed="false">
      <c r="A7" s="12" t="s">
        <v>43</v>
      </c>
      <c r="B7" s="12" t="s">
        <v>64</v>
      </c>
      <c r="C7" s="13" t="s">
        <v>65</v>
      </c>
      <c r="D7" s="13" t="s">
        <v>66</v>
      </c>
      <c r="E7" s="13" t="s">
        <v>67</v>
      </c>
      <c r="F7" s="13" t="s">
        <v>68</v>
      </c>
      <c r="G7" s="13" t="s">
        <v>69</v>
      </c>
      <c r="H7" s="13" t="s">
        <v>70</v>
      </c>
    </row>
    <row r="8" customFormat="false" ht="15" hidden="false" customHeight="false" outlineLevel="0" collapsed="false">
      <c r="A8" s="30" t="s">
        <v>71</v>
      </c>
      <c r="B8" s="30" t="s">
        <v>72</v>
      </c>
      <c r="C8" s="31" t="n">
        <v>62000</v>
      </c>
      <c r="D8" s="31" t="n">
        <v>1720</v>
      </c>
      <c r="E8" s="31" t="n">
        <v>220</v>
      </c>
      <c r="F8" s="16" t="n">
        <f aca="false">IF(A8="","",D8-E8)</f>
        <v>1500</v>
      </c>
      <c r="G8" s="19" t="n">
        <f aca="false">IF(OR(A8="",N(F8)&lt;=0),"",C8/F8)</f>
        <v>41.3333333333333</v>
      </c>
      <c r="H8" s="16" t="n">
        <f aca="false">IF(A8="","",F8*$C$4/12)</f>
        <v>375</v>
      </c>
    </row>
    <row r="9" customFormat="false" ht="15" hidden="false" customHeight="false" outlineLevel="0" collapsed="false">
      <c r="A9" s="30" t="s">
        <v>73</v>
      </c>
      <c r="B9" s="30" t="s">
        <v>74</v>
      </c>
      <c r="C9" s="31" t="n">
        <v>58000</v>
      </c>
      <c r="D9" s="31" t="n">
        <v>1720</v>
      </c>
      <c r="E9" s="31" t="n">
        <v>220</v>
      </c>
      <c r="F9" s="16" t="n">
        <f aca="false">IF(A9="","",D9-E9)</f>
        <v>1500</v>
      </c>
      <c r="G9" s="19" t="n">
        <f aca="false">IF(OR(A9="",N(F9)&lt;=0),"",C9/F9)</f>
        <v>38.6666666666667</v>
      </c>
      <c r="H9" s="16" t="n">
        <f aca="false">IF(A9="","",F9*$C$4/12)</f>
        <v>375</v>
      </c>
    </row>
    <row r="10" customFormat="false" ht="15" hidden="false" customHeight="false" outlineLevel="0" collapsed="false">
      <c r="A10" s="30" t="s">
        <v>75</v>
      </c>
      <c r="B10" s="30" t="s">
        <v>76</v>
      </c>
      <c r="C10" s="31" t="n">
        <v>44000</v>
      </c>
      <c r="D10" s="31" t="n">
        <v>1720</v>
      </c>
      <c r="E10" s="31" t="n">
        <v>220</v>
      </c>
      <c r="F10" s="16" t="n">
        <f aca="false">IF(A10="","",D10-E10)</f>
        <v>1500</v>
      </c>
      <c r="G10" s="19" t="n">
        <f aca="false">IF(OR(A10="",N(F10)&lt;=0),"",C10/F10)</f>
        <v>29.3333333333333</v>
      </c>
      <c r="H10" s="16" t="n">
        <f aca="false">IF(A10="","",F10*$C$4/12)</f>
        <v>375</v>
      </c>
    </row>
    <row r="11" customFormat="false" ht="15" hidden="false" customHeight="false" outlineLevel="0" collapsed="false">
      <c r="A11" s="30" t="s">
        <v>77</v>
      </c>
      <c r="B11" s="30" t="s">
        <v>78</v>
      </c>
      <c r="C11" s="31" t="n">
        <v>40000</v>
      </c>
      <c r="D11" s="31" t="n">
        <v>1720</v>
      </c>
      <c r="E11" s="31" t="n">
        <v>220</v>
      </c>
      <c r="F11" s="16" t="n">
        <f aca="false">IF(A11="","",D11-E11)</f>
        <v>1500</v>
      </c>
      <c r="G11" s="19" t="n">
        <f aca="false">IF(OR(A11="",N(F11)&lt;=0),"",C11/F11)</f>
        <v>26.6666666666667</v>
      </c>
      <c r="H11" s="16" t="n">
        <f aca="false">IF(A11="","",F11*$C$4/12)</f>
        <v>375</v>
      </c>
    </row>
    <row r="12" customFormat="false" ht="15" hidden="false" customHeight="false" outlineLevel="0" collapsed="false">
      <c r="A12" s="30" t="s">
        <v>79</v>
      </c>
      <c r="B12" s="30" t="s">
        <v>80</v>
      </c>
      <c r="C12" s="31" t="n">
        <v>42000</v>
      </c>
      <c r="D12" s="31" t="n">
        <v>1720</v>
      </c>
      <c r="E12" s="31" t="n">
        <v>220</v>
      </c>
      <c r="F12" s="16" t="n">
        <f aca="false">IF(A12="","",D12-E12)</f>
        <v>1500</v>
      </c>
      <c r="G12" s="19" t="n">
        <f aca="false">IF(OR(A12="",N(F12)&lt;=0),"",C12/F12)</f>
        <v>28</v>
      </c>
      <c r="H12" s="16" t="n">
        <f aca="false">IF(A12="","",F12*$C$4/12)</f>
        <v>375</v>
      </c>
    </row>
    <row r="13" customFormat="false" ht="15" hidden="false" customHeight="false" outlineLevel="0" collapsed="false">
      <c r="A13" s="30" t="s">
        <v>81</v>
      </c>
      <c r="B13" s="30" t="s">
        <v>82</v>
      </c>
      <c r="C13" s="31" t="n">
        <v>30000</v>
      </c>
      <c r="D13" s="31" t="n">
        <v>1720</v>
      </c>
      <c r="E13" s="31" t="n">
        <v>220</v>
      </c>
      <c r="F13" s="16" t="n">
        <f aca="false">IF(A13="","",D13-E13)</f>
        <v>1500</v>
      </c>
      <c r="G13" s="19" t="n">
        <f aca="false">IF(OR(A13="",N(F13)&lt;=0),"",C13/F13)</f>
        <v>20</v>
      </c>
      <c r="H13" s="16" t="n">
        <f aca="false">IF(A13="","",F13*$C$4/12)</f>
        <v>375</v>
      </c>
    </row>
    <row r="14" customFormat="false" ht="15" hidden="false" customHeight="false" outlineLevel="0" collapsed="false">
      <c r="A14" s="30"/>
      <c r="B14" s="30"/>
      <c r="C14" s="31"/>
      <c r="D14" s="31"/>
      <c r="E14" s="31"/>
      <c r="F14" s="16" t="str">
        <f aca="false">IF(A14="","",D14-E14)</f>
        <v/>
      </c>
      <c r="G14" s="19" t="str">
        <f aca="false">IF(OR(A14="",N(F14)&lt;=0),"",C14/F14)</f>
        <v/>
      </c>
      <c r="H14" s="16" t="str">
        <f aca="false">IF(A14="","",F14*$C$4/12)</f>
        <v/>
      </c>
    </row>
    <row r="15" customFormat="false" ht="15" hidden="false" customHeight="false" outlineLevel="0" collapsed="false">
      <c r="A15" s="30"/>
      <c r="B15" s="30"/>
      <c r="C15" s="31"/>
      <c r="D15" s="31"/>
      <c r="E15" s="31"/>
      <c r="F15" s="16" t="str">
        <f aca="false">IF(A15="","",D15-E15)</f>
        <v/>
      </c>
      <c r="G15" s="19" t="str">
        <f aca="false">IF(OR(A15="",N(F15)&lt;=0),"",C15/F15)</f>
        <v/>
      </c>
      <c r="H15" s="16" t="str">
        <f aca="false">IF(A15="","",F15*$C$4/12)</f>
        <v/>
      </c>
    </row>
    <row r="16" customFormat="false" ht="15" hidden="false" customHeight="false" outlineLevel="0" collapsed="false">
      <c r="A16" s="30"/>
      <c r="B16" s="30"/>
      <c r="C16" s="31"/>
      <c r="D16" s="31"/>
      <c r="E16" s="31"/>
      <c r="F16" s="16" t="str">
        <f aca="false">IF(A16="","",D16-E16)</f>
        <v/>
      </c>
      <c r="G16" s="19" t="str">
        <f aca="false">IF(OR(A16="",N(F16)&lt;=0),"",C16/F16)</f>
        <v/>
      </c>
      <c r="H16" s="16" t="str">
        <f aca="false">IF(A16="","",F16*$C$4/12)</f>
        <v/>
      </c>
    </row>
    <row r="17" customFormat="false" ht="15" hidden="false" customHeight="false" outlineLevel="0" collapsed="false">
      <c r="A17" s="30"/>
      <c r="B17" s="30"/>
      <c r="C17" s="31"/>
      <c r="D17" s="31"/>
      <c r="E17" s="31"/>
      <c r="F17" s="16" t="str">
        <f aca="false">IF(A17="","",D17-E17)</f>
        <v/>
      </c>
      <c r="G17" s="19" t="str">
        <f aca="false">IF(OR(A17="",N(F17)&lt;=0),"",C17/F17)</f>
        <v/>
      </c>
      <c r="H17" s="16" t="str">
        <f aca="false">IF(A17="","",F17*$C$4/12)</f>
        <v/>
      </c>
    </row>
    <row r="18" customFormat="false" ht="15" hidden="false" customHeight="false" outlineLevel="0" collapsed="false">
      <c r="A18" s="30"/>
      <c r="B18" s="30"/>
      <c r="C18" s="31"/>
      <c r="D18" s="31"/>
      <c r="E18" s="31"/>
      <c r="F18" s="16" t="str">
        <f aca="false">IF(A18="","",D18-E18)</f>
        <v/>
      </c>
      <c r="G18" s="19" t="str">
        <f aca="false">IF(OR(A18="",N(F18)&lt;=0),"",C18/F18)</f>
        <v/>
      </c>
      <c r="H18" s="16" t="str">
        <f aca="false">IF(A18="","",F18*$C$4/12)</f>
        <v/>
      </c>
    </row>
    <row r="19" customFormat="false" ht="15" hidden="false" customHeight="false" outlineLevel="0" collapsed="false">
      <c r="A19" s="30"/>
      <c r="B19" s="30"/>
      <c r="C19" s="31"/>
      <c r="D19" s="31"/>
      <c r="E19" s="31"/>
      <c r="F19" s="16" t="str">
        <f aca="false">IF(A19="","",D19-E19)</f>
        <v/>
      </c>
      <c r="G19" s="19" t="str">
        <f aca="false">IF(OR(A19="",N(F19)&lt;=0),"",C19/F19)</f>
        <v/>
      </c>
      <c r="H19" s="16" t="str">
        <f aca="false">IF(A19="","",F19*$C$4/12)</f>
        <v/>
      </c>
    </row>
    <row r="20" customFormat="false" ht="15" hidden="false" customHeight="false" outlineLevel="0" collapsed="false">
      <c r="A20" s="30"/>
      <c r="B20" s="30"/>
      <c r="C20" s="31"/>
      <c r="D20" s="31"/>
      <c r="E20" s="31"/>
      <c r="F20" s="16" t="str">
        <f aca="false">IF(A20="","",D20-E20)</f>
        <v/>
      </c>
      <c r="G20" s="19" t="str">
        <f aca="false">IF(OR(A20="",N(F20)&lt;=0),"",C20/F20)</f>
        <v/>
      </c>
      <c r="H20" s="16" t="str">
        <f aca="false">IF(A20="","",F20*$C$4/12)</f>
        <v/>
      </c>
    </row>
    <row r="21" customFormat="false" ht="15" hidden="false" customHeight="false" outlineLevel="0" collapsed="false">
      <c r="A21" s="30"/>
      <c r="B21" s="30"/>
      <c r="C21" s="31"/>
      <c r="D21" s="31"/>
      <c r="E21" s="31"/>
      <c r="F21" s="16" t="str">
        <f aca="false">IF(A21="","",D21-E21)</f>
        <v/>
      </c>
      <c r="G21" s="19" t="str">
        <f aca="false">IF(OR(A21="",N(F21)&lt;=0),"",C21/F21)</f>
        <v/>
      </c>
      <c r="H21" s="16" t="str">
        <f aca="false">IF(A21="","",F21*$C$4/12)</f>
        <v/>
      </c>
    </row>
    <row r="22" customFormat="false" ht="15" hidden="false" customHeight="false" outlineLevel="0" collapsed="false">
      <c r="A22" s="30"/>
      <c r="B22" s="30"/>
      <c r="C22" s="31"/>
      <c r="D22" s="31"/>
      <c r="E22" s="31"/>
      <c r="F22" s="16" t="str">
        <f aca="false">IF(A22="","",D22-E22)</f>
        <v/>
      </c>
      <c r="G22" s="19" t="str">
        <f aca="false">IF(OR(A22="",N(F22)&lt;=0),"",C22/F22)</f>
        <v/>
      </c>
      <c r="H22" s="16" t="str">
        <f aca="false">IF(A22="","",F22*$C$4/12)</f>
        <v/>
      </c>
    </row>
    <row r="24" customFormat="false" ht="15" hidden="false" customHeight="false" outlineLevel="0" collapsed="false">
      <c r="A24" s="2" t="s">
        <v>83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2"/>
    <col collapsed="false" customWidth="true" hidden="false" outlineLevel="0" max="3" min="3" style="0" width="28"/>
    <col collapsed="false" customWidth="true" hidden="false" outlineLevel="0" max="4" min="4" style="0" width="13"/>
    <col collapsed="false" customWidth="true" hidden="false" outlineLevel="0" max="6" min="5" style="0" width="14"/>
    <col collapsed="false" customWidth="true" hidden="false" outlineLevel="0" max="7" min="7" style="0" width="9"/>
  </cols>
  <sheetData>
    <row r="1" customFormat="false" ht="19.7" hidden="false" customHeight="false" outlineLevel="0" collapsed="false">
      <c r="A1" s="1" t="s">
        <v>37</v>
      </c>
    </row>
    <row r="2" customFormat="false" ht="15" hidden="false" customHeight="false" outlineLevel="0" collapsed="false">
      <c r="A2" s="2" t="s">
        <v>84</v>
      </c>
    </row>
    <row r="4" customFormat="false" ht="30" hidden="false" customHeight="true" outlineLevel="0" collapsed="false">
      <c r="A4" s="12" t="s">
        <v>85</v>
      </c>
      <c r="B4" s="12" t="s">
        <v>26</v>
      </c>
      <c r="C4" s="12" t="s">
        <v>86</v>
      </c>
      <c r="D4" s="12" t="s">
        <v>87</v>
      </c>
      <c r="E4" s="13" t="s">
        <v>88</v>
      </c>
      <c r="F4" s="13" t="s">
        <v>30</v>
      </c>
      <c r="G4" s="13" t="s">
        <v>89</v>
      </c>
    </row>
    <row r="5" customFormat="false" ht="15" hidden="false" customHeight="false" outlineLevel="0" collapsed="false">
      <c r="A5" s="30" t="s">
        <v>90</v>
      </c>
      <c r="B5" s="30" t="s">
        <v>91</v>
      </c>
      <c r="C5" s="30" t="s">
        <v>92</v>
      </c>
      <c r="D5" s="30" t="s">
        <v>93</v>
      </c>
      <c r="E5" s="31" t="n">
        <v>38000</v>
      </c>
      <c r="F5" s="31" t="n">
        <v>2500</v>
      </c>
      <c r="G5" s="24" t="n">
        <f aca="false">IF(B5="","",IF(COUNTIF($B$5:B5,B5)=1,MAX($G$4:G4)+1,""))</f>
        <v>1</v>
      </c>
    </row>
    <row r="6" customFormat="false" ht="15" hidden="false" customHeight="false" outlineLevel="0" collapsed="false">
      <c r="A6" s="30" t="s">
        <v>94</v>
      </c>
      <c r="B6" s="30" t="s">
        <v>95</v>
      </c>
      <c r="C6" s="30" t="s">
        <v>96</v>
      </c>
      <c r="D6" s="30" t="s">
        <v>97</v>
      </c>
      <c r="E6" s="31" t="n">
        <v>45000</v>
      </c>
      <c r="F6" s="31" t="n">
        <v>0</v>
      </c>
      <c r="G6" s="24" t="n">
        <f aca="false">IF(B6="","",IF(COUNTIF($B$5:B6,B6)=1,MAX($G$4:G5)+1,""))</f>
        <v>2</v>
      </c>
    </row>
    <row r="7" customFormat="false" ht="15" hidden="false" customHeight="false" outlineLevel="0" collapsed="false">
      <c r="A7" s="30" t="s">
        <v>98</v>
      </c>
      <c r="B7" s="30" t="s">
        <v>99</v>
      </c>
      <c r="C7" s="30" t="s">
        <v>100</v>
      </c>
      <c r="D7" s="30" t="s">
        <v>101</v>
      </c>
      <c r="E7" s="31" t="n">
        <v>12000</v>
      </c>
      <c r="F7" s="31" t="n">
        <v>0</v>
      </c>
      <c r="G7" s="24" t="n">
        <f aca="false">IF(B7="","",IF(COUNTIF($B$5:B7,B7)=1,MAX($G$4:G6)+1,""))</f>
        <v>3</v>
      </c>
    </row>
    <row r="8" customFormat="false" ht="15" hidden="false" customHeight="false" outlineLevel="0" collapsed="false">
      <c r="A8" s="30" t="s">
        <v>102</v>
      </c>
      <c r="B8" s="30" t="s">
        <v>103</v>
      </c>
      <c r="C8" s="30" t="s">
        <v>104</v>
      </c>
      <c r="D8" s="30" t="s">
        <v>93</v>
      </c>
      <c r="E8" s="31" t="n">
        <v>12000</v>
      </c>
      <c r="F8" s="31" t="n">
        <v>1500</v>
      </c>
      <c r="G8" s="24" t="n">
        <f aca="false">IF(B8="","",IF(COUNTIF($B$5:B8,B8)=1,MAX($G$4:G7)+1,""))</f>
        <v>4</v>
      </c>
    </row>
    <row r="9" customFormat="false" ht="15" hidden="false" customHeight="false" outlineLevel="0" collapsed="false">
      <c r="A9" s="30" t="s">
        <v>105</v>
      </c>
      <c r="B9" s="30" t="s">
        <v>106</v>
      </c>
      <c r="C9" s="30" t="s">
        <v>107</v>
      </c>
      <c r="D9" s="30" t="s">
        <v>97</v>
      </c>
      <c r="E9" s="31" t="n">
        <v>9000</v>
      </c>
      <c r="F9" s="31" t="n">
        <v>0</v>
      </c>
      <c r="G9" s="24" t="n">
        <f aca="false">IF(B9="","",IF(COUNTIF($B$5:B9,B9)=1,MAX($G$4:G8)+1,""))</f>
        <v>5</v>
      </c>
    </row>
    <row r="10" customFormat="false" ht="15" hidden="false" customHeight="false" outlineLevel="0" collapsed="false">
      <c r="A10" s="30" t="s">
        <v>108</v>
      </c>
      <c r="B10" s="30" t="s">
        <v>109</v>
      </c>
      <c r="C10" s="30" t="s">
        <v>110</v>
      </c>
      <c r="D10" s="30" t="s">
        <v>101</v>
      </c>
      <c r="E10" s="31" t="n">
        <v>6000</v>
      </c>
      <c r="F10" s="31" t="n">
        <v>0</v>
      </c>
      <c r="G10" s="24" t="n">
        <f aca="false">IF(B10="","",IF(COUNTIF($B$5:B10,B10)=1,MAX($G$4:G9)+1,""))</f>
        <v>6</v>
      </c>
    </row>
    <row r="11" customFormat="false" ht="15" hidden="false" customHeight="false" outlineLevel="0" collapsed="false">
      <c r="A11" s="30" t="s">
        <v>111</v>
      </c>
      <c r="B11" s="30" t="s">
        <v>91</v>
      </c>
      <c r="C11" s="30" t="s">
        <v>112</v>
      </c>
      <c r="D11" s="30" t="s">
        <v>93</v>
      </c>
      <c r="E11" s="31" t="n">
        <v>8000</v>
      </c>
      <c r="F11" s="31" t="n">
        <v>4500</v>
      </c>
      <c r="G11" s="24" t="str">
        <f aca="false">IF(B11="","",IF(COUNTIF($B$5:B11,B11)=1,MAX($G$4:G10)+1,""))</f>
        <v/>
      </c>
    </row>
    <row r="12" customFormat="false" ht="15" hidden="false" customHeight="false" outlineLevel="0" collapsed="false">
      <c r="A12" s="30" t="s">
        <v>113</v>
      </c>
      <c r="B12" s="30" t="s">
        <v>114</v>
      </c>
      <c r="C12" s="30" t="s">
        <v>115</v>
      </c>
      <c r="D12" s="30" t="s">
        <v>114</v>
      </c>
      <c r="E12" s="31" t="n">
        <v>0</v>
      </c>
      <c r="F12" s="31" t="n">
        <v>0</v>
      </c>
      <c r="G12" s="24" t="n">
        <f aca="false">IF(B12="","",IF(COUNTIF($B$5:B12,B12)=1,MAX($G$4:G11)+1,""))</f>
        <v>7</v>
      </c>
    </row>
    <row r="13" customFormat="false" ht="15" hidden="false" customHeight="false" outlineLevel="0" collapsed="false">
      <c r="A13" s="30" t="s">
        <v>116</v>
      </c>
      <c r="B13" s="30" t="s">
        <v>114</v>
      </c>
      <c r="C13" s="30" t="s">
        <v>117</v>
      </c>
      <c r="D13" s="30" t="s">
        <v>114</v>
      </c>
      <c r="E13" s="31" t="n">
        <v>0</v>
      </c>
      <c r="F13" s="31" t="n">
        <v>0</v>
      </c>
      <c r="G13" s="24" t="str">
        <f aca="false">IF(B13="","",IF(COUNTIF($B$5:B13,B13)=1,MAX($G$4:G12)+1,""))</f>
        <v/>
      </c>
    </row>
    <row r="14" customFormat="false" ht="15" hidden="false" customHeight="false" outlineLevel="0" collapsed="false">
      <c r="A14" s="30"/>
      <c r="B14" s="30"/>
      <c r="C14" s="30"/>
      <c r="D14" s="30"/>
      <c r="E14" s="31"/>
      <c r="F14" s="31"/>
      <c r="G14" s="24" t="str">
        <f aca="false">IF(B14="","",IF(COUNTIF($B$5:B14,B14)=1,MAX($G$4:G13)+1,""))</f>
        <v/>
      </c>
    </row>
    <row r="15" customFormat="false" ht="15" hidden="false" customHeight="false" outlineLevel="0" collapsed="false">
      <c r="A15" s="30"/>
      <c r="B15" s="30"/>
      <c r="C15" s="30"/>
      <c r="D15" s="30"/>
      <c r="E15" s="31"/>
      <c r="F15" s="31"/>
      <c r="G15" s="24" t="str">
        <f aca="false">IF(B15="","",IF(COUNTIF($B$5:B15,B15)=1,MAX($G$4:G14)+1,""))</f>
        <v/>
      </c>
    </row>
    <row r="16" customFormat="false" ht="15" hidden="false" customHeight="false" outlineLevel="0" collapsed="false">
      <c r="A16" s="30"/>
      <c r="B16" s="30"/>
      <c r="C16" s="30"/>
      <c r="D16" s="30"/>
      <c r="E16" s="31"/>
      <c r="F16" s="31"/>
      <c r="G16" s="24" t="str">
        <f aca="false">IF(B16="","",IF(COUNTIF($B$5:B16,B16)=1,MAX($G$4:G15)+1,""))</f>
        <v/>
      </c>
    </row>
    <row r="17" customFormat="false" ht="15" hidden="false" customHeight="false" outlineLevel="0" collapsed="false">
      <c r="A17" s="30"/>
      <c r="B17" s="30"/>
      <c r="C17" s="30"/>
      <c r="D17" s="30"/>
      <c r="E17" s="31"/>
      <c r="F17" s="31"/>
      <c r="G17" s="24" t="str">
        <f aca="false">IF(B17="","",IF(COUNTIF($B$5:B17,B17)=1,MAX($G$4:G16)+1,""))</f>
        <v/>
      </c>
    </row>
    <row r="18" customFormat="false" ht="15" hidden="false" customHeight="false" outlineLevel="0" collapsed="false">
      <c r="A18" s="30"/>
      <c r="B18" s="30"/>
      <c r="C18" s="30"/>
      <c r="D18" s="30"/>
      <c r="E18" s="31"/>
      <c r="F18" s="31"/>
      <c r="G18" s="24" t="str">
        <f aca="false">IF(B18="","",IF(COUNTIF($B$5:B18,B18)=1,MAX($G$4:G17)+1,""))</f>
        <v/>
      </c>
    </row>
    <row r="19" customFormat="false" ht="15" hidden="false" customHeight="false" outlineLevel="0" collapsed="false">
      <c r="A19" s="30"/>
      <c r="B19" s="30"/>
      <c r="C19" s="30"/>
      <c r="D19" s="30"/>
      <c r="E19" s="31"/>
      <c r="F19" s="31"/>
      <c r="G19" s="24" t="str">
        <f aca="false">IF(B19="","",IF(COUNTIF($B$5:B19,B19)=1,MAX($G$4:G18)+1,""))</f>
        <v/>
      </c>
    </row>
    <row r="20" customFormat="false" ht="15" hidden="false" customHeight="false" outlineLevel="0" collapsed="false">
      <c r="A20" s="30"/>
      <c r="B20" s="30"/>
      <c r="C20" s="30"/>
      <c r="D20" s="30"/>
      <c r="E20" s="31"/>
      <c r="F20" s="31"/>
      <c r="G20" s="24" t="str">
        <f aca="false">IF(B20="","",IF(COUNTIF($B$5:B20,B20)=1,MAX($G$4:G19)+1,""))</f>
        <v/>
      </c>
    </row>
    <row r="21" customFormat="false" ht="15" hidden="false" customHeight="false" outlineLevel="0" collapsed="false">
      <c r="A21" s="30"/>
      <c r="B21" s="30"/>
      <c r="C21" s="30"/>
      <c r="D21" s="30"/>
      <c r="E21" s="31"/>
      <c r="F21" s="31"/>
      <c r="G21" s="24" t="str">
        <f aca="false">IF(B21="","",IF(COUNTIF($B$5:B21,B21)=1,MAX($G$4:G20)+1,""))</f>
        <v/>
      </c>
    </row>
    <row r="22" customFormat="false" ht="15" hidden="false" customHeight="false" outlineLevel="0" collapsed="false">
      <c r="A22" s="30"/>
      <c r="B22" s="30"/>
      <c r="C22" s="30"/>
      <c r="D22" s="30"/>
      <c r="E22" s="31"/>
      <c r="F22" s="31"/>
      <c r="G22" s="24" t="str">
        <f aca="false">IF(B22="","",IF(COUNTIF($B$5:B22,B22)=1,MAX($G$4:G21)+1,""))</f>
        <v/>
      </c>
    </row>
    <row r="23" customFormat="false" ht="15" hidden="false" customHeight="false" outlineLevel="0" collapsed="false">
      <c r="A23" s="30"/>
      <c r="B23" s="30"/>
      <c r="C23" s="30"/>
      <c r="D23" s="30"/>
      <c r="E23" s="31"/>
      <c r="F23" s="31"/>
      <c r="G23" s="24" t="str">
        <f aca="false">IF(B23="","",IF(COUNTIF($B$5:B23,B23)=1,MAX($G$4:G22)+1,""))</f>
        <v/>
      </c>
    </row>
    <row r="24" customFormat="false" ht="15" hidden="false" customHeight="false" outlineLevel="0" collapsed="false">
      <c r="A24" s="30"/>
      <c r="B24" s="30"/>
      <c r="C24" s="30"/>
      <c r="D24" s="30"/>
      <c r="E24" s="31"/>
      <c r="F24" s="31"/>
      <c r="G24" s="24" t="str">
        <f aca="false">IF(B24="","",IF(COUNTIF($B$5:B24,B24)=1,MAX($G$4:G23)+1,""))</f>
        <v/>
      </c>
    </row>
    <row r="25" customFormat="false" ht="15" hidden="false" customHeight="false" outlineLevel="0" collapsed="false">
      <c r="A25" s="30"/>
      <c r="B25" s="30"/>
      <c r="C25" s="30"/>
      <c r="D25" s="30"/>
      <c r="E25" s="31"/>
      <c r="F25" s="31"/>
      <c r="G25" s="24" t="str">
        <f aca="false">IF(B25="","",IF(COUNTIF($B$5:B25,B25)=1,MAX($G$4:G24)+1,""))</f>
        <v/>
      </c>
    </row>
    <row r="26" customFormat="false" ht="15" hidden="false" customHeight="false" outlineLevel="0" collapsed="false">
      <c r="A26" s="30"/>
      <c r="B26" s="30"/>
      <c r="C26" s="30"/>
      <c r="D26" s="30"/>
      <c r="E26" s="31"/>
      <c r="F26" s="31"/>
      <c r="G26" s="24" t="str">
        <f aca="false">IF(B26="","",IF(COUNTIF($B$5:B26,B26)=1,MAX($G$4:G25)+1,""))</f>
        <v/>
      </c>
    </row>
    <row r="27" customFormat="false" ht="15" hidden="false" customHeight="false" outlineLevel="0" collapsed="false">
      <c r="A27" s="30"/>
      <c r="B27" s="30"/>
      <c r="C27" s="30"/>
      <c r="D27" s="30"/>
      <c r="E27" s="31"/>
      <c r="F27" s="31"/>
      <c r="G27" s="24" t="str">
        <f aca="false">IF(B27="","",IF(COUNTIF($B$5:B27,B27)=1,MAX($G$4:G26)+1,""))</f>
        <v/>
      </c>
    </row>
    <row r="28" customFormat="false" ht="15" hidden="false" customHeight="false" outlineLevel="0" collapsed="false">
      <c r="A28" s="30"/>
      <c r="B28" s="30"/>
      <c r="C28" s="30"/>
      <c r="D28" s="30"/>
      <c r="E28" s="31"/>
      <c r="F28" s="31"/>
      <c r="G28" s="24" t="str">
        <f aca="false">IF(B28="","",IF(COUNTIF($B$5:B28,B28)=1,MAX($G$4:G27)+1,""))</f>
        <v/>
      </c>
    </row>
    <row r="29" customFormat="false" ht="15" hidden="false" customHeight="false" outlineLevel="0" collapsed="false">
      <c r="A29" s="30"/>
      <c r="B29" s="30"/>
      <c r="C29" s="30"/>
      <c r="D29" s="30"/>
      <c r="E29" s="31"/>
      <c r="F29" s="31"/>
      <c r="G29" s="24" t="str">
        <f aca="false">IF(B29="","",IF(COUNTIF($B$5:B29,B29)=1,MAX($G$4:G28)+1,""))</f>
        <v/>
      </c>
    </row>
    <row r="30" customFormat="false" ht="15" hidden="false" customHeight="false" outlineLevel="0" collapsed="false">
      <c r="A30" s="30"/>
      <c r="B30" s="30"/>
      <c r="C30" s="30"/>
      <c r="D30" s="30"/>
      <c r="E30" s="31"/>
      <c r="F30" s="31"/>
      <c r="G30" s="24" t="str">
        <f aca="false">IF(B30="","",IF(COUNTIF($B$5:B30,B30)=1,MAX($G$4:G29)+1,""))</f>
        <v/>
      </c>
    </row>
    <row r="31" customFormat="false" ht="15" hidden="false" customHeight="false" outlineLevel="0" collapsed="false">
      <c r="A31" s="30"/>
      <c r="B31" s="30"/>
      <c r="C31" s="30"/>
      <c r="D31" s="30"/>
      <c r="E31" s="31"/>
      <c r="F31" s="31"/>
      <c r="G31" s="24" t="str">
        <f aca="false">IF(B31="","",IF(COUNTIF($B$5:B31,B31)=1,MAX($G$4:G30)+1,""))</f>
        <v/>
      </c>
    </row>
    <row r="32" customFormat="false" ht="15" hidden="false" customHeight="false" outlineLevel="0" collapsed="false">
      <c r="A32" s="30"/>
      <c r="B32" s="30"/>
      <c r="C32" s="30"/>
      <c r="D32" s="30"/>
      <c r="E32" s="31"/>
      <c r="F32" s="31"/>
      <c r="G32" s="24" t="str">
        <f aca="false">IF(B32="","",IF(COUNTIF($B$5:B32,B32)=1,MAX($G$4:G31)+1,""))</f>
        <v/>
      </c>
    </row>
    <row r="33" customFormat="false" ht="15" hidden="false" customHeight="false" outlineLevel="0" collapsed="false">
      <c r="A33" s="30"/>
      <c r="B33" s="30"/>
      <c r="C33" s="30"/>
      <c r="D33" s="30"/>
      <c r="E33" s="31"/>
      <c r="F33" s="31"/>
      <c r="G33" s="24" t="str">
        <f aca="false">IF(B33="","",IF(COUNTIF($B$5:B33,B33)=1,MAX($G$4:G32)+1,""))</f>
        <v/>
      </c>
    </row>
    <row r="34" customFormat="false" ht="15" hidden="false" customHeight="false" outlineLevel="0" collapsed="false">
      <c r="A34" s="30"/>
      <c r="B34" s="30"/>
      <c r="C34" s="30"/>
      <c r="D34" s="30"/>
      <c r="E34" s="31"/>
      <c r="F34" s="31"/>
      <c r="G34" s="24" t="str">
        <f aca="false">IF(B34="","",IF(COUNTIF($B$5:B34,B34)=1,MAX($G$4:G33)+1,""))</f>
        <v/>
      </c>
    </row>
    <row r="36" customFormat="false" ht="15" hidden="false" customHeight="false" outlineLevel="0" collapsed="false">
      <c r="A36" s="2" t="s">
        <v>118</v>
      </c>
    </row>
  </sheetData>
  <dataValidations count="1">
    <dataValidation allowBlank="true" errorStyle="stop" operator="between" showDropDown="false" showErrorMessage="false" showInputMessage="false" sqref="D5:D34" type="list">
      <formula1>"A corpo,A ore,Ricorrente,Interno"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9"/>
    <col collapsed="false" customWidth="true" hidden="false" outlineLevel="0" max="6" min="5" style="0" width="12"/>
    <col collapsed="false" customWidth="true" hidden="false" outlineLevel="0" max="7" min="7" style="0" width="16"/>
    <col collapsed="false" customWidth="true" hidden="false" outlineLevel="0" max="8" min="8" style="0" width="22"/>
  </cols>
  <sheetData>
    <row r="1" customFormat="false" ht="19.7" hidden="false" customHeight="false" outlineLevel="0" collapsed="false">
      <c r="A1" s="1" t="s">
        <v>28</v>
      </c>
    </row>
    <row r="2" customFormat="false" ht="15" hidden="false" customHeight="false" outlineLevel="0" collapsed="false">
      <c r="A2" s="2" t="s">
        <v>119</v>
      </c>
    </row>
    <row r="4" customFormat="false" ht="30" hidden="false" customHeight="true" outlineLevel="0" collapsed="false">
      <c r="A4" s="13" t="s">
        <v>120</v>
      </c>
      <c r="B4" s="12" t="s">
        <v>43</v>
      </c>
      <c r="C4" s="12" t="s">
        <v>25</v>
      </c>
      <c r="D4" s="13" t="s">
        <v>28</v>
      </c>
      <c r="E4" s="13" t="s">
        <v>69</v>
      </c>
      <c r="F4" s="13" t="s">
        <v>121</v>
      </c>
      <c r="G4" s="12" t="s">
        <v>122</v>
      </c>
      <c r="H4" s="12" t="s">
        <v>123</v>
      </c>
    </row>
    <row r="5" customFormat="false" ht="15" hidden="false" customHeight="false" outlineLevel="0" collapsed="false">
      <c r="A5" s="32" t="n">
        <v>46204</v>
      </c>
      <c r="B5" s="30" t="s">
        <v>71</v>
      </c>
      <c r="C5" s="30" t="s">
        <v>90</v>
      </c>
      <c r="D5" s="31" t="n">
        <v>25</v>
      </c>
      <c r="E5" s="33" t="n">
        <f aca="false">IF(B5="","",IFERROR(INDEX(Persone!$G$8:$G$22,MATCH(B5,Persone!$A$8:$A$22,0)),""))</f>
        <v>41.3333333333333</v>
      </c>
      <c r="F5" s="16" t="n">
        <f aca="false">IF(ISNUMBER(E5),E5*D5,"")</f>
        <v>1033.33333333333</v>
      </c>
      <c r="G5" s="14" t="str">
        <f aca="false">IF(C5="","",IFERROR(INDEX(Commesse!$D$5:$D$34,MATCH(C5,Commesse!$A$5:$A$34,0)),""))</f>
        <v>A corpo</v>
      </c>
      <c r="H5" s="27" t="str">
        <f aca="false">IF(AND(B5="",C5=""),"",IF(NOT(ISNUMBER(E5)),"Persona non trovata",IF(G5="","Commessa non trovata","")))</f>
        <v/>
      </c>
    </row>
    <row r="6" customFormat="false" ht="15" hidden="false" customHeight="false" outlineLevel="0" collapsed="false">
      <c r="A6" s="32" t="n">
        <v>46204</v>
      </c>
      <c r="B6" s="30" t="s">
        <v>71</v>
      </c>
      <c r="C6" s="30" t="s">
        <v>94</v>
      </c>
      <c r="D6" s="31" t="n">
        <v>20</v>
      </c>
      <c r="E6" s="33" t="n">
        <f aca="false">IF(B6="","",IFERROR(INDEX(Persone!$G$8:$G$22,MATCH(B6,Persone!$A$8:$A$22,0)),""))</f>
        <v>41.3333333333333</v>
      </c>
      <c r="F6" s="16" t="n">
        <f aca="false">IF(ISNUMBER(E6),E6*D6,"")</f>
        <v>826.666666666667</v>
      </c>
      <c r="G6" s="14" t="str">
        <f aca="false">IF(C6="","",IFERROR(INDEX(Commesse!$D$5:$D$34,MATCH(C6,Commesse!$A$5:$A$34,0)),""))</f>
        <v>Ricorrente</v>
      </c>
      <c r="H6" s="27" t="str">
        <f aca="false">IF(AND(B6="",C6=""),"",IF(NOT(ISNUMBER(E6)),"Persona non trovata",IF(G6="","Commessa non trovata","")))</f>
        <v/>
      </c>
    </row>
    <row r="7" customFormat="false" ht="15" hidden="false" customHeight="false" outlineLevel="0" collapsed="false">
      <c r="A7" s="32" t="n">
        <v>46204</v>
      </c>
      <c r="B7" s="30" t="s">
        <v>71</v>
      </c>
      <c r="C7" s="30" t="s">
        <v>102</v>
      </c>
      <c r="D7" s="31" t="n">
        <v>20</v>
      </c>
      <c r="E7" s="33" t="n">
        <f aca="false">IF(B7="","",IFERROR(INDEX(Persone!$G$8:$G$22,MATCH(B7,Persone!$A$8:$A$22,0)),""))</f>
        <v>41.3333333333333</v>
      </c>
      <c r="F7" s="16" t="n">
        <f aca="false">IF(ISNUMBER(E7),E7*D7,"")</f>
        <v>826.666666666667</v>
      </c>
      <c r="G7" s="14" t="str">
        <f aca="false">IF(C7="","",IFERROR(INDEX(Commesse!$D$5:$D$34,MATCH(C7,Commesse!$A$5:$A$34,0)),""))</f>
        <v>A corpo</v>
      </c>
      <c r="H7" s="27" t="str">
        <f aca="false">IF(AND(B7="",C7=""),"",IF(NOT(ISNUMBER(E7)),"Persona non trovata",IF(G7="","Commessa non trovata","")))</f>
        <v/>
      </c>
    </row>
    <row r="8" customFormat="false" ht="15" hidden="false" customHeight="false" outlineLevel="0" collapsed="false">
      <c r="A8" s="32" t="n">
        <v>46204</v>
      </c>
      <c r="B8" s="30" t="s">
        <v>71</v>
      </c>
      <c r="C8" s="30" t="s">
        <v>113</v>
      </c>
      <c r="D8" s="31" t="n">
        <v>25</v>
      </c>
      <c r="E8" s="33" t="n">
        <f aca="false">IF(B8="","",IFERROR(INDEX(Persone!$G$8:$G$22,MATCH(B8,Persone!$A$8:$A$22,0)),""))</f>
        <v>41.3333333333333</v>
      </c>
      <c r="F8" s="16" t="n">
        <f aca="false">IF(ISNUMBER(E8),E8*D8,"")</f>
        <v>1033.33333333333</v>
      </c>
      <c r="G8" s="14" t="str">
        <f aca="false">IF(C8="","",IFERROR(INDEX(Commesse!$D$5:$D$34,MATCH(C8,Commesse!$A$5:$A$34,0)),""))</f>
        <v>Interno</v>
      </c>
      <c r="H8" s="27" t="str">
        <f aca="false">IF(AND(B8="",C8=""),"",IF(NOT(ISNUMBER(E8)),"Persona non trovata",IF(G8="","Commessa non trovata","")))</f>
        <v/>
      </c>
    </row>
    <row r="9" customFormat="false" ht="15" hidden="false" customHeight="false" outlineLevel="0" collapsed="false">
      <c r="A9" s="32" t="n">
        <v>46204</v>
      </c>
      <c r="B9" s="30" t="s">
        <v>71</v>
      </c>
      <c r="C9" s="30" t="s">
        <v>116</v>
      </c>
      <c r="D9" s="31" t="n">
        <v>20</v>
      </c>
      <c r="E9" s="33" t="n">
        <f aca="false">IF(B9="","",IFERROR(INDEX(Persone!$G$8:$G$22,MATCH(B9,Persone!$A$8:$A$22,0)),""))</f>
        <v>41.3333333333333</v>
      </c>
      <c r="F9" s="16" t="n">
        <f aca="false">IF(ISNUMBER(E9),E9*D9,"")</f>
        <v>826.666666666667</v>
      </c>
      <c r="G9" s="14" t="str">
        <f aca="false">IF(C9="","",IFERROR(INDEX(Commesse!$D$5:$D$34,MATCH(C9,Commesse!$A$5:$A$34,0)),""))</f>
        <v>Interno</v>
      </c>
      <c r="H9" s="27" t="str">
        <f aca="false">IF(AND(B9="",C9=""),"",IF(NOT(ISNUMBER(E9)),"Persona non trovata",IF(G9="","Commessa non trovata","")))</f>
        <v/>
      </c>
    </row>
    <row r="10" customFormat="false" ht="15" hidden="false" customHeight="false" outlineLevel="0" collapsed="false">
      <c r="A10" s="32" t="n">
        <v>46204</v>
      </c>
      <c r="B10" s="30" t="s">
        <v>73</v>
      </c>
      <c r="C10" s="30" t="s">
        <v>94</v>
      </c>
      <c r="D10" s="31" t="n">
        <v>70</v>
      </c>
      <c r="E10" s="33" t="n">
        <f aca="false">IF(B10="","",IFERROR(INDEX(Persone!$G$8:$G$22,MATCH(B10,Persone!$A$8:$A$22,0)),""))</f>
        <v>38.6666666666667</v>
      </c>
      <c r="F10" s="16" t="n">
        <f aca="false">IF(ISNUMBER(E10),E10*D10,"")</f>
        <v>2706.66666666667</v>
      </c>
      <c r="G10" s="14" t="str">
        <f aca="false">IF(C10="","",IFERROR(INDEX(Commesse!$D$5:$D$34,MATCH(C10,Commesse!$A$5:$A$34,0)),""))</f>
        <v>Ricorrente</v>
      </c>
      <c r="H10" s="27" t="str">
        <f aca="false">IF(AND(B10="",C10=""),"",IF(NOT(ISNUMBER(E10)),"Persona non trovata",IF(G10="","Commessa non trovata","")))</f>
        <v/>
      </c>
    </row>
    <row r="11" customFormat="false" ht="15" hidden="false" customHeight="false" outlineLevel="0" collapsed="false">
      <c r="A11" s="32" t="n">
        <v>46204</v>
      </c>
      <c r="B11" s="30" t="s">
        <v>73</v>
      </c>
      <c r="C11" s="30" t="s">
        <v>102</v>
      </c>
      <c r="D11" s="31" t="n">
        <v>35</v>
      </c>
      <c r="E11" s="33" t="n">
        <f aca="false">IF(B11="","",IFERROR(INDEX(Persone!$G$8:$G$22,MATCH(B11,Persone!$A$8:$A$22,0)),""))</f>
        <v>38.6666666666667</v>
      </c>
      <c r="F11" s="16" t="n">
        <f aca="false">IF(ISNUMBER(E11),E11*D11,"")</f>
        <v>1353.33333333333</v>
      </c>
      <c r="G11" s="14" t="str">
        <f aca="false">IF(C11="","",IFERROR(INDEX(Commesse!$D$5:$D$34,MATCH(C11,Commesse!$A$5:$A$34,0)),""))</f>
        <v>A corpo</v>
      </c>
      <c r="H11" s="27" t="str">
        <f aca="false">IF(AND(B11="",C11=""),"",IF(NOT(ISNUMBER(E11)),"Persona non trovata",IF(G11="","Commessa non trovata","")))</f>
        <v/>
      </c>
    </row>
    <row r="12" customFormat="false" ht="15" hidden="false" customHeight="false" outlineLevel="0" collapsed="false">
      <c r="A12" s="32" t="n">
        <v>46204</v>
      </c>
      <c r="B12" s="30" t="s">
        <v>73</v>
      </c>
      <c r="C12" s="30" t="s">
        <v>105</v>
      </c>
      <c r="D12" s="31" t="n">
        <v>10</v>
      </c>
      <c r="E12" s="33" t="n">
        <f aca="false">IF(B12="","",IFERROR(INDEX(Persone!$G$8:$G$22,MATCH(B12,Persone!$A$8:$A$22,0)),""))</f>
        <v>38.6666666666667</v>
      </c>
      <c r="F12" s="16" t="n">
        <f aca="false">IF(ISNUMBER(E12),E12*D12,"")</f>
        <v>386.666666666667</v>
      </c>
      <c r="G12" s="14" t="str">
        <f aca="false">IF(C12="","",IFERROR(INDEX(Commesse!$D$5:$D$34,MATCH(C12,Commesse!$A$5:$A$34,0)),""))</f>
        <v>Ricorrente</v>
      </c>
      <c r="H12" s="27" t="str">
        <f aca="false">IF(AND(B12="",C12=""),"",IF(NOT(ISNUMBER(E12)),"Persona non trovata",IF(G12="","Commessa non trovata","")))</f>
        <v/>
      </c>
    </row>
    <row r="13" customFormat="false" ht="15" hidden="false" customHeight="false" outlineLevel="0" collapsed="false">
      <c r="A13" s="32" t="n">
        <v>46204</v>
      </c>
      <c r="B13" s="30" t="s">
        <v>73</v>
      </c>
      <c r="C13" s="30" t="s">
        <v>116</v>
      </c>
      <c r="D13" s="31" t="n">
        <v>8</v>
      </c>
      <c r="E13" s="33" t="n">
        <f aca="false">IF(B13="","",IFERROR(INDEX(Persone!$G$8:$G$22,MATCH(B13,Persone!$A$8:$A$22,0)),""))</f>
        <v>38.6666666666667</v>
      </c>
      <c r="F13" s="16" t="n">
        <f aca="false">IF(ISNUMBER(E13),E13*D13,"")</f>
        <v>309.333333333333</v>
      </c>
      <c r="G13" s="14" t="str">
        <f aca="false">IF(C13="","",IFERROR(INDEX(Commesse!$D$5:$D$34,MATCH(C13,Commesse!$A$5:$A$34,0)),""))</f>
        <v>Interno</v>
      </c>
      <c r="H13" s="27" t="str">
        <f aca="false">IF(AND(B13="",C13=""),"",IF(NOT(ISNUMBER(E13)),"Persona non trovata",IF(G13="","Commessa non trovata","")))</f>
        <v/>
      </c>
    </row>
    <row r="14" customFormat="false" ht="15" hidden="false" customHeight="false" outlineLevel="0" collapsed="false">
      <c r="A14" s="32" t="n">
        <v>46204</v>
      </c>
      <c r="B14" s="30" t="s">
        <v>75</v>
      </c>
      <c r="C14" s="30" t="s">
        <v>90</v>
      </c>
      <c r="D14" s="31" t="n">
        <v>60</v>
      </c>
      <c r="E14" s="33" t="n">
        <f aca="false">IF(B14="","",IFERROR(INDEX(Persone!$G$8:$G$22,MATCH(B14,Persone!$A$8:$A$22,0)),""))</f>
        <v>29.3333333333333</v>
      </c>
      <c r="F14" s="16" t="n">
        <f aca="false">IF(ISNUMBER(E14),E14*D14,"")</f>
        <v>1760</v>
      </c>
      <c r="G14" s="14" t="str">
        <f aca="false">IF(C14="","",IFERROR(INDEX(Commesse!$D$5:$D$34,MATCH(C14,Commesse!$A$5:$A$34,0)),""))</f>
        <v>A corpo</v>
      </c>
      <c r="H14" s="27" t="str">
        <f aca="false">IF(AND(B14="",C14=""),"",IF(NOT(ISNUMBER(E14)),"Persona non trovata",IF(G14="","Commessa non trovata","")))</f>
        <v/>
      </c>
    </row>
    <row r="15" customFormat="false" ht="15" hidden="false" customHeight="false" outlineLevel="0" collapsed="false">
      <c r="A15" s="32" t="n">
        <v>46204</v>
      </c>
      <c r="B15" s="30" t="s">
        <v>75</v>
      </c>
      <c r="C15" s="30" t="s">
        <v>98</v>
      </c>
      <c r="D15" s="31" t="n">
        <v>30</v>
      </c>
      <c r="E15" s="33" t="n">
        <f aca="false">IF(B15="","",IFERROR(INDEX(Persone!$G$8:$G$22,MATCH(B15,Persone!$A$8:$A$22,0)),""))</f>
        <v>29.3333333333333</v>
      </c>
      <c r="F15" s="16" t="n">
        <f aca="false">IF(ISNUMBER(E15),E15*D15,"")</f>
        <v>880</v>
      </c>
      <c r="G15" s="14" t="str">
        <f aca="false">IF(C15="","",IFERROR(INDEX(Commesse!$D$5:$D$34,MATCH(C15,Commesse!$A$5:$A$34,0)),""))</f>
        <v>A ore</v>
      </c>
      <c r="H15" s="27" t="str">
        <f aca="false">IF(AND(B15="",C15=""),"",IF(NOT(ISNUMBER(E15)),"Persona non trovata",IF(G15="","Commessa non trovata","")))</f>
        <v/>
      </c>
    </row>
    <row r="16" customFormat="false" ht="15" hidden="false" customHeight="false" outlineLevel="0" collapsed="false">
      <c r="A16" s="32" t="n">
        <v>46204</v>
      </c>
      <c r="B16" s="30" t="s">
        <v>75</v>
      </c>
      <c r="C16" s="30" t="s">
        <v>102</v>
      </c>
      <c r="D16" s="31" t="n">
        <v>15</v>
      </c>
      <c r="E16" s="33" t="n">
        <f aca="false">IF(B16="","",IFERROR(INDEX(Persone!$G$8:$G$22,MATCH(B16,Persone!$A$8:$A$22,0)),""))</f>
        <v>29.3333333333333</v>
      </c>
      <c r="F16" s="16" t="n">
        <f aca="false">IF(ISNUMBER(E16),E16*D16,"")</f>
        <v>440</v>
      </c>
      <c r="G16" s="14" t="str">
        <f aca="false">IF(C16="","",IFERROR(INDEX(Commesse!$D$5:$D$34,MATCH(C16,Commesse!$A$5:$A$34,0)),""))</f>
        <v>A corpo</v>
      </c>
      <c r="H16" s="27" t="str">
        <f aca="false">IF(AND(B16="",C16=""),"",IF(NOT(ISNUMBER(E16)),"Persona non trovata",IF(G16="","Commessa non trovata","")))</f>
        <v/>
      </c>
    </row>
    <row r="17" customFormat="false" ht="15" hidden="false" customHeight="false" outlineLevel="0" collapsed="false">
      <c r="A17" s="32" t="n">
        <v>46204</v>
      </c>
      <c r="B17" s="30" t="s">
        <v>75</v>
      </c>
      <c r="C17" s="30" t="s">
        <v>116</v>
      </c>
      <c r="D17" s="31" t="n">
        <v>10</v>
      </c>
      <c r="E17" s="33" t="n">
        <f aca="false">IF(B17="","",IFERROR(INDEX(Persone!$G$8:$G$22,MATCH(B17,Persone!$A$8:$A$22,0)),""))</f>
        <v>29.3333333333333</v>
      </c>
      <c r="F17" s="16" t="n">
        <f aca="false">IF(ISNUMBER(E17),E17*D17,"")</f>
        <v>293.333333333333</v>
      </c>
      <c r="G17" s="14" t="str">
        <f aca="false">IF(C17="","",IFERROR(INDEX(Commesse!$D$5:$D$34,MATCH(C17,Commesse!$A$5:$A$34,0)),""))</f>
        <v>Interno</v>
      </c>
      <c r="H17" s="27" t="str">
        <f aca="false">IF(AND(B17="",C17=""),"",IF(NOT(ISNUMBER(E17)),"Persona non trovata",IF(G17="","Commessa non trovata","")))</f>
        <v/>
      </c>
    </row>
    <row r="18" customFormat="false" ht="15" hidden="false" customHeight="false" outlineLevel="0" collapsed="false">
      <c r="A18" s="32" t="n">
        <v>46204</v>
      </c>
      <c r="B18" s="30" t="s">
        <v>77</v>
      </c>
      <c r="C18" s="30" t="s">
        <v>98</v>
      </c>
      <c r="D18" s="31" t="n">
        <v>40</v>
      </c>
      <c r="E18" s="33" t="n">
        <f aca="false">IF(B18="","",IFERROR(INDEX(Persone!$G$8:$G$22,MATCH(B18,Persone!$A$8:$A$22,0)),""))</f>
        <v>26.6666666666667</v>
      </c>
      <c r="F18" s="16" t="n">
        <f aca="false">IF(ISNUMBER(E18),E18*D18,"")</f>
        <v>1066.66666666667</v>
      </c>
      <c r="G18" s="14" t="str">
        <f aca="false">IF(C18="","",IFERROR(INDEX(Commesse!$D$5:$D$34,MATCH(C18,Commesse!$A$5:$A$34,0)),""))</f>
        <v>A ore</v>
      </c>
      <c r="H18" s="27" t="str">
        <f aca="false">IF(AND(B18="",C18=""),"",IF(NOT(ISNUMBER(E18)),"Persona non trovata",IF(G18="","Commessa non trovata","")))</f>
        <v/>
      </c>
    </row>
    <row r="19" customFormat="false" ht="15" hidden="false" customHeight="false" outlineLevel="0" collapsed="false">
      <c r="A19" s="32" t="n">
        <v>46204</v>
      </c>
      <c r="B19" s="30" t="s">
        <v>77</v>
      </c>
      <c r="C19" s="30" t="s">
        <v>105</v>
      </c>
      <c r="D19" s="31" t="n">
        <v>25</v>
      </c>
      <c r="E19" s="33" t="n">
        <f aca="false">IF(B19="","",IFERROR(INDEX(Persone!$G$8:$G$22,MATCH(B19,Persone!$A$8:$A$22,0)),""))</f>
        <v>26.6666666666667</v>
      </c>
      <c r="F19" s="16" t="n">
        <f aca="false">IF(ISNUMBER(E19),E19*D19,"")</f>
        <v>666.666666666667</v>
      </c>
      <c r="G19" s="14" t="str">
        <f aca="false">IF(C19="","",IFERROR(INDEX(Commesse!$D$5:$D$34,MATCH(C19,Commesse!$A$5:$A$34,0)),""))</f>
        <v>Ricorrente</v>
      </c>
      <c r="H19" s="27" t="str">
        <f aca="false">IF(AND(B19="",C19=""),"",IF(NOT(ISNUMBER(E19)),"Persona non trovata",IF(G19="","Commessa non trovata","")))</f>
        <v/>
      </c>
    </row>
    <row r="20" customFormat="false" ht="15" hidden="false" customHeight="false" outlineLevel="0" collapsed="false">
      <c r="A20" s="32" t="n">
        <v>46204</v>
      </c>
      <c r="B20" s="30" t="s">
        <v>77</v>
      </c>
      <c r="C20" s="30" t="s">
        <v>108</v>
      </c>
      <c r="D20" s="31" t="n">
        <v>20</v>
      </c>
      <c r="E20" s="33" t="n">
        <f aca="false">IF(B20="","",IFERROR(INDEX(Persone!$G$8:$G$22,MATCH(B20,Persone!$A$8:$A$22,0)),""))</f>
        <v>26.6666666666667</v>
      </c>
      <c r="F20" s="16" t="n">
        <f aca="false">IF(ISNUMBER(E20),E20*D20,"")</f>
        <v>533.333333333333</v>
      </c>
      <c r="G20" s="14" t="str">
        <f aca="false">IF(C20="","",IFERROR(INDEX(Commesse!$D$5:$D$34,MATCH(C20,Commesse!$A$5:$A$34,0)),""))</f>
        <v>A ore</v>
      </c>
      <c r="H20" s="27" t="str">
        <f aca="false">IF(AND(B20="",C20=""),"",IF(NOT(ISNUMBER(E20)),"Persona non trovata",IF(G20="","Commessa non trovata","")))</f>
        <v/>
      </c>
    </row>
    <row r="21" customFormat="false" ht="15" hidden="false" customHeight="false" outlineLevel="0" collapsed="false">
      <c r="A21" s="32" t="n">
        <v>46204</v>
      </c>
      <c r="B21" s="30" t="s">
        <v>77</v>
      </c>
      <c r="C21" s="30" t="s">
        <v>116</v>
      </c>
      <c r="D21" s="31" t="n">
        <v>15</v>
      </c>
      <c r="E21" s="33" t="n">
        <f aca="false">IF(B21="","",IFERROR(INDEX(Persone!$G$8:$G$22,MATCH(B21,Persone!$A$8:$A$22,0)),""))</f>
        <v>26.6666666666667</v>
      </c>
      <c r="F21" s="16" t="n">
        <f aca="false">IF(ISNUMBER(E21),E21*D21,"")</f>
        <v>400</v>
      </c>
      <c r="G21" s="14" t="str">
        <f aca="false">IF(C21="","",IFERROR(INDEX(Commesse!$D$5:$D$34,MATCH(C21,Commesse!$A$5:$A$34,0)),""))</f>
        <v>Interno</v>
      </c>
      <c r="H21" s="27" t="str">
        <f aca="false">IF(AND(B21="",C21=""),"",IF(NOT(ISNUMBER(E21)),"Persona non trovata",IF(G21="","Commessa non trovata","")))</f>
        <v/>
      </c>
    </row>
    <row r="22" customFormat="false" ht="15" hidden="false" customHeight="false" outlineLevel="0" collapsed="false">
      <c r="A22" s="32" t="n">
        <v>46204</v>
      </c>
      <c r="B22" s="30" t="s">
        <v>79</v>
      </c>
      <c r="C22" s="30" t="s">
        <v>90</v>
      </c>
      <c r="D22" s="31" t="n">
        <v>25</v>
      </c>
      <c r="E22" s="33" t="n">
        <f aca="false">IF(B22="","",IFERROR(INDEX(Persone!$G$8:$G$22,MATCH(B22,Persone!$A$8:$A$22,0)),""))</f>
        <v>28</v>
      </c>
      <c r="F22" s="16" t="n">
        <f aca="false">IF(ISNUMBER(E22),E22*D22,"")</f>
        <v>700</v>
      </c>
      <c r="G22" s="14" t="str">
        <f aca="false">IF(C22="","",IFERROR(INDEX(Commesse!$D$5:$D$34,MATCH(C22,Commesse!$A$5:$A$34,0)),""))</f>
        <v>A corpo</v>
      </c>
      <c r="H22" s="27" t="str">
        <f aca="false">IF(AND(B22="",C22=""),"",IF(NOT(ISNUMBER(E22)),"Persona non trovata",IF(G22="","Commessa non trovata","")))</f>
        <v/>
      </c>
    </row>
    <row r="23" customFormat="false" ht="15" hidden="false" customHeight="false" outlineLevel="0" collapsed="false">
      <c r="A23" s="32" t="n">
        <v>46204</v>
      </c>
      <c r="B23" s="30" t="s">
        <v>79</v>
      </c>
      <c r="C23" s="30" t="s">
        <v>111</v>
      </c>
      <c r="D23" s="31" t="n">
        <v>15</v>
      </c>
      <c r="E23" s="33" t="n">
        <f aca="false">IF(B23="","",IFERROR(INDEX(Persone!$G$8:$G$22,MATCH(B23,Persone!$A$8:$A$22,0)),""))</f>
        <v>28</v>
      </c>
      <c r="F23" s="16" t="n">
        <f aca="false">IF(ISNUMBER(E23),E23*D23,"")</f>
        <v>420</v>
      </c>
      <c r="G23" s="14" t="str">
        <f aca="false">IF(C23="","",IFERROR(INDEX(Commesse!$D$5:$D$34,MATCH(C23,Commesse!$A$5:$A$34,0)),""))</f>
        <v>A corpo</v>
      </c>
      <c r="H23" s="27" t="str">
        <f aca="false">IF(AND(B23="",C23=""),"",IF(NOT(ISNUMBER(E23)),"Persona non trovata",IF(G23="","Commessa non trovata","")))</f>
        <v/>
      </c>
    </row>
    <row r="24" customFormat="false" ht="15" hidden="false" customHeight="false" outlineLevel="0" collapsed="false">
      <c r="A24" s="32" t="n">
        <v>46204</v>
      </c>
      <c r="B24" s="30" t="s">
        <v>79</v>
      </c>
      <c r="C24" s="30" t="s">
        <v>102</v>
      </c>
      <c r="D24" s="31" t="n">
        <v>20</v>
      </c>
      <c r="E24" s="33" t="n">
        <f aca="false">IF(B24="","",IFERROR(INDEX(Persone!$G$8:$G$22,MATCH(B24,Persone!$A$8:$A$22,0)),""))</f>
        <v>28</v>
      </c>
      <c r="F24" s="16" t="n">
        <f aca="false">IF(ISNUMBER(E24),E24*D24,"")</f>
        <v>560</v>
      </c>
      <c r="G24" s="14" t="str">
        <f aca="false">IF(C24="","",IFERROR(INDEX(Commesse!$D$5:$D$34,MATCH(C24,Commesse!$A$5:$A$34,0)),""))</f>
        <v>A corpo</v>
      </c>
      <c r="H24" s="27" t="str">
        <f aca="false">IF(AND(B24="",C24=""),"",IF(NOT(ISNUMBER(E24)),"Persona non trovata",IF(G24="","Commessa non trovata","")))</f>
        <v/>
      </c>
    </row>
    <row r="25" customFormat="false" ht="15" hidden="false" customHeight="false" outlineLevel="0" collapsed="false">
      <c r="A25" s="32" t="n">
        <v>46204</v>
      </c>
      <c r="B25" s="30" t="s">
        <v>79</v>
      </c>
      <c r="C25" s="30" t="s">
        <v>108</v>
      </c>
      <c r="D25" s="31" t="n">
        <v>10</v>
      </c>
      <c r="E25" s="33" t="n">
        <f aca="false">IF(B25="","",IFERROR(INDEX(Persone!$G$8:$G$22,MATCH(B25,Persone!$A$8:$A$22,0)),""))</f>
        <v>28</v>
      </c>
      <c r="F25" s="16" t="n">
        <f aca="false">IF(ISNUMBER(E25),E25*D25,"")</f>
        <v>280</v>
      </c>
      <c r="G25" s="14" t="str">
        <f aca="false">IF(C25="","",IFERROR(INDEX(Commesse!$D$5:$D$34,MATCH(C25,Commesse!$A$5:$A$34,0)),""))</f>
        <v>A ore</v>
      </c>
      <c r="H25" s="27" t="str">
        <f aca="false">IF(AND(B25="",C25=""),"",IF(NOT(ISNUMBER(E25)),"Persona non trovata",IF(G25="","Commessa non trovata","")))</f>
        <v/>
      </c>
    </row>
    <row r="26" customFormat="false" ht="15" hidden="false" customHeight="false" outlineLevel="0" collapsed="false">
      <c r="A26" s="32" t="n">
        <v>46204</v>
      </c>
      <c r="B26" s="30" t="s">
        <v>79</v>
      </c>
      <c r="C26" s="30" t="s">
        <v>113</v>
      </c>
      <c r="D26" s="31" t="n">
        <v>10</v>
      </c>
      <c r="E26" s="33" t="n">
        <f aca="false">IF(B26="","",IFERROR(INDEX(Persone!$G$8:$G$22,MATCH(B26,Persone!$A$8:$A$22,0)),""))</f>
        <v>28</v>
      </c>
      <c r="F26" s="16" t="n">
        <f aca="false">IF(ISNUMBER(E26),E26*D26,"")</f>
        <v>280</v>
      </c>
      <c r="G26" s="14" t="str">
        <f aca="false">IF(C26="","",IFERROR(INDEX(Commesse!$D$5:$D$34,MATCH(C26,Commesse!$A$5:$A$34,0)),""))</f>
        <v>Interno</v>
      </c>
      <c r="H26" s="27" t="str">
        <f aca="false">IF(AND(B26="",C26=""),"",IF(NOT(ISNUMBER(E26)),"Persona non trovata",IF(G26="","Commessa non trovata","")))</f>
        <v/>
      </c>
    </row>
    <row r="27" customFormat="false" ht="15" hidden="false" customHeight="false" outlineLevel="0" collapsed="false">
      <c r="A27" s="32" t="n">
        <v>46204</v>
      </c>
      <c r="B27" s="30" t="s">
        <v>79</v>
      </c>
      <c r="C27" s="30" t="s">
        <v>116</v>
      </c>
      <c r="D27" s="31" t="n">
        <v>15</v>
      </c>
      <c r="E27" s="33" t="n">
        <f aca="false">IF(B27="","",IFERROR(INDEX(Persone!$G$8:$G$22,MATCH(B27,Persone!$A$8:$A$22,0)),""))</f>
        <v>28</v>
      </c>
      <c r="F27" s="16" t="n">
        <f aca="false">IF(ISNUMBER(E27),E27*D27,"")</f>
        <v>420</v>
      </c>
      <c r="G27" s="14" t="str">
        <f aca="false">IF(C27="","",IFERROR(INDEX(Commesse!$D$5:$D$34,MATCH(C27,Commesse!$A$5:$A$34,0)),""))</f>
        <v>Interno</v>
      </c>
      <c r="H27" s="27" t="str">
        <f aca="false">IF(AND(B27="",C27=""),"",IF(NOT(ISNUMBER(E27)),"Persona non trovata",IF(G27="","Commessa non trovata","")))</f>
        <v/>
      </c>
    </row>
    <row r="28" customFormat="false" ht="15" hidden="false" customHeight="false" outlineLevel="0" collapsed="false">
      <c r="A28" s="32" t="n">
        <v>46204</v>
      </c>
      <c r="B28" s="30" t="s">
        <v>81</v>
      </c>
      <c r="C28" s="30" t="s">
        <v>94</v>
      </c>
      <c r="D28" s="31" t="n">
        <v>45</v>
      </c>
      <c r="E28" s="33" t="n">
        <f aca="false">IF(B28="","",IFERROR(INDEX(Persone!$G$8:$G$22,MATCH(B28,Persone!$A$8:$A$22,0)),""))</f>
        <v>20</v>
      </c>
      <c r="F28" s="16" t="n">
        <f aca="false">IF(ISNUMBER(E28),E28*D28,"")</f>
        <v>900</v>
      </c>
      <c r="G28" s="14" t="str">
        <f aca="false">IF(C28="","",IFERROR(INDEX(Commesse!$D$5:$D$34,MATCH(C28,Commesse!$A$5:$A$34,0)),""))</f>
        <v>Ricorrente</v>
      </c>
      <c r="H28" s="27" t="str">
        <f aca="false">IF(AND(B28="",C28=""),"",IF(NOT(ISNUMBER(E28)),"Persona non trovata",IF(G28="","Commessa non trovata","")))</f>
        <v/>
      </c>
    </row>
    <row r="29" customFormat="false" ht="15" hidden="false" customHeight="false" outlineLevel="0" collapsed="false">
      <c r="A29" s="32" t="n">
        <v>46204</v>
      </c>
      <c r="B29" s="30" t="s">
        <v>81</v>
      </c>
      <c r="C29" s="30" t="s">
        <v>90</v>
      </c>
      <c r="D29" s="31" t="n">
        <v>30</v>
      </c>
      <c r="E29" s="33" t="n">
        <f aca="false">IF(B29="","",IFERROR(INDEX(Persone!$G$8:$G$22,MATCH(B29,Persone!$A$8:$A$22,0)),""))</f>
        <v>20</v>
      </c>
      <c r="F29" s="16" t="n">
        <f aca="false">IF(ISNUMBER(E29),E29*D29,"")</f>
        <v>600</v>
      </c>
      <c r="G29" s="14" t="str">
        <f aca="false">IF(C29="","",IFERROR(INDEX(Commesse!$D$5:$D$34,MATCH(C29,Commesse!$A$5:$A$34,0)),""))</f>
        <v>A corpo</v>
      </c>
      <c r="H29" s="27" t="str">
        <f aca="false">IF(AND(B29="",C29=""),"",IF(NOT(ISNUMBER(E29)),"Persona non trovata",IF(G29="","Commessa non trovata","")))</f>
        <v/>
      </c>
    </row>
    <row r="30" customFormat="false" ht="15" hidden="false" customHeight="false" outlineLevel="0" collapsed="false">
      <c r="A30" s="32" t="n">
        <v>46204</v>
      </c>
      <c r="B30" s="30" t="s">
        <v>81</v>
      </c>
      <c r="C30" s="30" t="s">
        <v>102</v>
      </c>
      <c r="D30" s="31" t="n">
        <v>25</v>
      </c>
      <c r="E30" s="33" t="n">
        <f aca="false">IF(B30="","",IFERROR(INDEX(Persone!$G$8:$G$22,MATCH(B30,Persone!$A$8:$A$22,0)),""))</f>
        <v>20</v>
      </c>
      <c r="F30" s="16" t="n">
        <f aca="false">IF(ISNUMBER(E30),E30*D30,"")</f>
        <v>500</v>
      </c>
      <c r="G30" s="14" t="str">
        <f aca="false">IF(C30="","",IFERROR(INDEX(Commesse!$D$5:$D$34,MATCH(C30,Commesse!$A$5:$A$34,0)),""))</f>
        <v>A corpo</v>
      </c>
      <c r="H30" s="27" t="str">
        <f aca="false">IF(AND(B30="",C30=""),"",IF(NOT(ISNUMBER(E30)),"Persona non trovata",IF(G30="","Commessa non trovata","")))</f>
        <v/>
      </c>
    </row>
    <row r="31" customFormat="false" ht="15" hidden="false" customHeight="false" outlineLevel="0" collapsed="false">
      <c r="A31" s="32" t="n">
        <v>46204</v>
      </c>
      <c r="B31" s="30" t="s">
        <v>81</v>
      </c>
      <c r="C31" s="30" t="s">
        <v>116</v>
      </c>
      <c r="D31" s="31" t="n">
        <v>12</v>
      </c>
      <c r="E31" s="33" t="n">
        <f aca="false">IF(B31="","",IFERROR(INDEX(Persone!$G$8:$G$22,MATCH(B31,Persone!$A$8:$A$22,0)),""))</f>
        <v>20</v>
      </c>
      <c r="F31" s="16" t="n">
        <f aca="false">IF(ISNUMBER(E31),E31*D31,"")</f>
        <v>240</v>
      </c>
      <c r="G31" s="14" t="str">
        <f aca="false">IF(C31="","",IFERROR(INDEX(Commesse!$D$5:$D$34,MATCH(C31,Commesse!$A$5:$A$34,0)),""))</f>
        <v>Interno</v>
      </c>
      <c r="H31" s="27" t="str">
        <f aca="false">IF(AND(B31="",C31=""),"",IF(NOT(ISNUMBER(E31)),"Persona non trovata",IF(G31="","Commessa non trovata","")))</f>
        <v/>
      </c>
    </row>
    <row r="32" customFormat="false" ht="15" hidden="false" customHeight="false" outlineLevel="0" collapsed="false">
      <c r="A32" s="32" t="n">
        <v>46235</v>
      </c>
      <c r="B32" s="30" t="s">
        <v>71</v>
      </c>
      <c r="C32" s="30" t="s">
        <v>90</v>
      </c>
      <c r="D32" s="31" t="n">
        <v>25</v>
      </c>
      <c r="E32" s="33" t="n">
        <f aca="false">IF(B32="","",IFERROR(INDEX(Persone!$G$8:$G$22,MATCH(B32,Persone!$A$8:$A$22,0)),""))</f>
        <v>41.3333333333333</v>
      </c>
      <c r="F32" s="16" t="n">
        <f aca="false">IF(ISNUMBER(E32),E32*D32,"")</f>
        <v>1033.33333333333</v>
      </c>
      <c r="G32" s="14" t="str">
        <f aca="false">IF(C32="","",IFERROR(INDEX(Commesse!$D$5:$D$34,MATCH(C32,Commesse!$A$5:$A$34,0)),""))</f>
        <v>A corpo</v>
      </c>
      <c r="H32" s="27" t="str">
        <f aca="false">IF(AND(B32="",C32=""),"",IF(NOT(ISNUMBER(E32)),"Persona non trovata",IF(G32="","Commessa non trovata","")))</f>
        <v/>
      </c>
    </row>
    <row r="33" customFormat="false" ht="15" hidden="false" customHeight="false" outlineLevel="0" collapsed="false">
      <c r="A33" s="32" t="n">
        <v>46235</v>
      </c>
      <c r="B33" s="30" t="s">
        <v>71</v>
      </c>
      <c r="C33" s="30" t="s">
        <v>94</v>
      </c>
      <c r="D33" s="31" t="n">
        <v>20</v>
      </c>
      <c r="E33" s="33" t="n">
        <f aca="false">IF(B33="","",IFERROR(INDEX(Persone!$G$8:$G$22,MATCH(B33,Persone!$A$8:$A$22,0)),""))</f>
        <v>41.3333333333333</v>
      </c>
      <c r="F33" s="16" t="n">
        <f aca="false">IF(ISNUMBER(E33),E33*D33,"")</f>
        <v>826.666666666667</v>
      </c>
      <c r="G33" s="14" t="str">
        <f aca="false">IF(C33="","",IFERROR(INDEX(Commesse!$D$5:$D$34,MATCH(C33,Commesse!$A$5:$A$34,0)),""))</f>
        <v>Ricorrente</v>
      </c>
      <c r="H33" s="27" t="str">
        <f aca="false">IF(AND(B33="",C33=""),"",IF(NOT(ISNUMBER(E33)),"Persona non trovata",IF(G33="","Commessa non trovata","")))</f>
        <v/>
      </c>
    </row>
    <row r="34" customFormat="false" ht="15" hidden="false" customHeight="false" outlineLevel="0" collapsed="false">
      <c r="A34" s="32" t="n">
        <v>46235</v>
      </c>
      <c r="B34" s="30" t="s">
        <v>71</v>
      </c>
      <c r="C34" s="30" t="s">
        <v>102</v>
      </c>
      <c r="D34" s="31" t="n">
        <v>20</v>
      </c>
      <c r="E34" s="33" t="n">
        <f aca="false">IF(B34="","",IFERROR(INDEX(Persone!$G$8:$G$22,MATCH(B34,Persone!$A$8:$A$22,0)),""))</f>
        <v>41.3333333333333</v>
      </c>
      <c r="F34" s="16" t="n">
        <f aca="false">IF(ISNUMBER(E34),E34*D34,"")</f>
        <v>826.666666666667</v>
      </c>
      <c r="G34" s="14" t="str">
        <f aca="false">IF(C34="","",IFERROR(INDEX(Commesse!$D$5:$D$34,MATCH(C34,Commesse!$A$5:$A$34,0)),""))</f>
        <v>A corpo</v>
      </c>
      <c r="H34" s="27" t="str">
        <f aca="false">IF(AND(B34="",C34=""),"",IF(NOT(ISNUMBER(E34)),"Persona non trovata",IF(G34="","Commessa non trovata","")))</f>
        <v/>
      </c>
    </row>
    <row r="35" customFormat="false" ht="15" hidden="false" customHeight="false" outlineLevel="0" collapsed="false">
      <c r="A35" s="32" t="n">
        <v>46235</v>
      </c>
      <c r="B35" s="30" t="s">
        <v>71</v>
      </c>
      <c r="C35" s="30" t="s">
        <v>113</v>
      </c>
      <c r="D35" s="31" t="n">
        <v>25</v>
      </c>
      <c r="E35" s="33" t="n">
        <f aca="false">IF(B35="","",IFERROR(INDEX(Persone!$G$8:$G$22,MATCH(B35,Persone!$A$8:$A$22,0)),""))</f>
        <v>41.3333333333333</v>
      </c>
      <c r="F35" s="16" t="n">
        <f aca="false">IF(ISNUMBER(E35),E35*D35,"")</f>
        <v>1033.33333333333</v>
      </c>
      <c r="G35" s="14" t="str">
        <f aca="false">IF(C35="","",IFERROR(INDEX(Commesse!$D$5:$D$34,MATCH(C35,Commesse!$A$5:$A$34,0)),""))</f>
        <v>Interno</v>
      </c>
      <c r="H35" s="27" t="str">
        <f aca="false">IF(AND(B35="",C35=""),"",IF(NOT(ISNUMBER(E35)),"Persona non trovata",IF(G35="","Commessa non trovata","")))</f>
        <v/>
      </c>
    </row>
    <row r="36" customFormat="false" ht="15" hidden="false" customHeight="false" outlineLevel="0" collapsed="false">
      <c r="A36" s="32" t="n">
        <v>46235</v>
      </c>
      <c r="B36" s="30" t="s">
        <v>71</v>
      </c>
      <c r="C36" s="30" t="s">
        <v>116</v>
      </c>
      <c r="D36" s="31" t="n">
        <v>20</v>
      </c>
      <c r="E36" s="33" t="n">
        <f aca="false">IF(B36="","",IFERROR(INDEX(Persone!$G$8:$G$22,MATCH(B36,Persone!$A$8:$A$22,0)),""))</f>
        <v>41.3333333333333</v>
      </c>
      <c r="F36" s="16" t="n">
        <f aca="false">IF(ISNUMBER(E36),E36*D36,"")</f>
        <v>826.666666666667</v>
      </c>
      <c r="G36" s="14" t="str">
        <f aca="false">IF(C36="","",IFERROR(INDEX(Commesse!$D$5:$D$34,MATCH(C36,Commesse!$A$5:$A$34,0)),""))</f>
        <v>Interno</v>
      </c>
      <c r="H36" s="27" t="str">
        <f aca="false">IF(AND(B36="",C36=""),"",IF(NOT(ISNUMBER(E36)),"Persona non trovata",IF(G36="","Commessa non trovata","")))</f>
        <v/>
      </c>
    </row>
    <row r="37" customFormat="false" ht="15" hidden="false" customHeight="false" outlineLevel="0" collapsed="false">
      <c r="A37" s="32" t="n">
        <v>46235</v>
      </c>
      <c r="B37" s="30" t="s">
        <v>73</v>
      </c>
      <c r="C37" s="30" t="s">
        <v>94</v>
      </c>
      <c r="D37" s="31" t="n">
        <v>70</v>
      </c>
      <c r="E37" s="33" t="n">
        <f aca="false">IF(B37="","",IFERROR(INDEX(Persone!$G$8:$G$22,MATCH(B37,Persone!$A$8:$A$22,0)),""))</f>
        <v>38.6666666666667</v>
      </c>
      <c r="F37" s="16" t="n">
        <f aca="false">IF(ISNUMBER(E37),E37*D37,"")</f>
        <v>2706.66666666667</v>
      </c>
      <c r="G37" s="14" t="str">
        <f aca="false">IF(C37="","",IFERROR(INDEX(Commesse!$D$5:$D$34,MATCH(C37,Commesse!$A$5:$A$34,0)),""))</f>
        <v>Ricorrente</v>
      </c>
      <c r="H37" s="27" t="str">
        <f aca="false">IF(AND(B37="",C37=""),"",IF(NOT(ISNUMBER(E37)),"Persona non trovata",IF(G37="","Commessa non trovata","")))</f>
        <v/>
      </c>
    </row>
    <row r="38" customFormat="false" ht="15" hidden="false" customHeight="false" outlineLevel="0" collapsed="false">
      <c r="A38" s="32" t="n">
        <v>46235</v>
      </c>
      <c r="B38" s="30" t="s">
        <v>73</v>
      </c>
      <c r="C38" s="30" t="s">
        <v>102</v>
      </c>
      <c r="D38" s="31" t="n">
        <v>35</v>
      </c>
      <c r="E38" s="33" t="n">
        <f aca="false">IF(B38="","",IFERROR(INDEX(Persone!$G$8:$G$22,MATCH(B38,Persone!$A$8:$A$22,0)),""))</f>
        <v>38.6666666666667</v>
      </c>
      <c r="F38" s="16" t="n">
        <f aca="false">IF(ISNUMBER(E38),E38*D38,"")</f>
        <v>1353.33333333333</v>
      </c>
      <c r="G38" s="14" t="str">
        <f aca="false">IF(C38="","",IFERROR(INDEX(Commesse!$D$5:$D$34,MATCH(C38,Commesse!$A$5:$A$34,0)),""))</f>
        <v>A corpo</v>
      </c>
      <c r="H38" s="27" t="str">
        <f aca="false">IF(AND(B38="",C38=""),"",IF(NOT(ISNUMBER(E38)),"Persona non trovata",IF(G38="","Commessa non trovata","")))</f>
        <v/>
      </c>
    </row>
    <row r="39" customFormat="false" ht="15" hidden="false" customHeight="false" outlineLevel="0" collapsed="false">
      <c r="A39" s="32" t="n">
        <v>46235</v>
      </c>
      <c r="B39" s="30" t="s">
        <v>73</v>
      </c>
      <c r="C39" s="30" t="s">
        <v>105</v>
      </c>
      <c r="D39" s="31" t="n">
        <v>10</v>
      </c>
      <c r="E39" s="33" t="n">
        <f aca="false">IF(B39="","",IFERROR(INDEX(Persone!$G$8:$G$22,MATCH(B39,Persone!$A$8:$A$22,0)),""))</f>
        <v>38.6666666666667</v>
      </c>
      <c r="F39" s="16" t="n">
        <f aca="false">IF(ISNUMBER(E39),E39*D39,"")</f>
        <v>386.666666666667</v>
      </c>
      <c r="G39" s="14" t="str">
        <f aca="false">IF(C39="","",IFERROR(INDEX(Commesse!$D$5:$D$34,MATCH(C39,Commesse!$A$5:$A$34,0)),""))</f>
        <v>Ricorrente</v>
      </c>
      <c r="H39" s="27" t="str">
        <f aca="false">IF(AND(B39="",C39=""),"",IF(NOT(ISNUMBER(E39)),"Persona non trovata",IF(G39="","Commessa non trovata","")))</f>
        <v/>
      </c>
    </row>
    <row r="40" customFormat="false" ht="15" hidden="false" customHeight="false" outlineLevel="0" collapsed="false">
      <c r="A40" s="32" t="n">
        <v>46235</v>
      </c>
      <c r="B40" s="30" t="s">
        <v>73</v>
      </c>
      <c r="C40" s="30" t="s">
        <v>116</v>
      </c>
      <c r="D40" s="31" t="n">
        <v>8</v>
      </c>
      <c r="E40" s="33" t="n">
        <f aca="false">IF(B40="","",IFERROR(INDEX(Persone!$G$8:$G$22,MATCH(B40,Persone!$A$8:$A$22,0)),""))</f>
        <v>38.6666666666667</v>
      </c>
      <c r="F40" s="16" t="n">
        <f aca="false">IF(ISNUMBER(E40),E40*D40,"")</f>
        <v>309.333333333333</v>
      </c>
      <c r="G40" s="14" t="str">
        <f aca="false">IF(C40="","",IFERROR(INDEX(Commesse!$D$5:$D$34,MATCH(C40,Commesse!$A$5:$A$34,0)),""))</f>
        <v>Interno</v>
      </c>
      <c r="H40" s="27" t="str">
        <f aca="false">IF(AND(B40="",C40=""),"",IF(NOT(ISNUMBER(E40)),"Persona non trovata",IF(G40="","Commessa non trovata","")))</f>
        <v/>
      </c>
    </row>
    <row r="41" customFormat="false" ht="15" hidden="false" customHeight="false" outlineLevel="0" collapsed="false">
      <c r="A41" s="32" t="n">
        <v>46235</v>
      </c>
      <c r="B41" s="30" t="s">
        <v>75</v>
      </c>
      <c r="C41" s="30" t="s">
        <v>90</v>
      </c>
      <c r="D41" s="31" t="n">
        <v>60</v>
      </c>
      <c r="E41" s="33" t="n">
        <f aca="false">IF(B41="","",IFERROR(INDEX(Persone!$G$8:$G$22,MATCH(B41,Persone!$A$8:$A$22,0)),""))</f>
        <v>29.3333333333333</v>
      </c>
      <c r="F41" s="16" t="n">
        <f aca="false">IF(ISNUMBER(E41),E41*D41,"")</f>
        <v>1760</v>
      </c>
      <c r="G41" s="14" t="str">
        <f aca="false">IF(C41="","",IFERROR(INDEX(Commesse!$D$5:$D$34,MATCH(C41,Commesse!$A$5:$A$34,0)),""))</f>
        <v>A corpo</v>
      </c>
      <c r="H41" s="27" t="str">
        <f aca="false">IF(AND(B41="",C41=""),"",IF(NOT(ISNUMBER(E41)),"Persona non trovata",IF(G41="","Commessa non trovata","")))</f>
        <v/>
      </c>
    </row>
    <row r="42" customFormat="false" ht="15" hidden="false" customHeight="false" outlineLevel="0" collapsed="false">
      <c r="A42" s="32" t="n">
        <v>46235</v>
      </c>
      <c r="B42" s="30" t="s">
        <v>75</v>
      </c>
      <c r="C42" s="30" t="s">
        <v>98</v>
      </c>
      <c r="D42" s="31" t="n">
        <v>30</v>
      </c>
      <c r="E42" s="33" t="n">
        <f aca="false">IF(B42="","",IFERROR(INDEX(Persone!$G$8:$G$22,MATCH(B42,Persone!$A$8:$A$22,0)),""))</f>
        <v>29.3333333333333</v>
      </c>
      <c r="F42" s="16" t="n">
        <f aca="false">IF(ISNUMBER(E42),E42*D42,"")</f>
        <v>880</v>
      </c>
      <c r="G42" s="14" t="str">
        <f aca="false">IF(C42="","",IFERROR(INDEX(Commesse!$D$5:$D$34,MATCH(C42,Commesse!$A$5:$A$34,0)),""))</f>
        <v>A ore</v>
      </c>
      <c r="H42" s="27" t="str">
        <f aca="false">IF(AND(B42="",C42=""),"",IF(NOT(ISNUMBER(E42)),"Persona non trovata",IF(G42="","Commessa non trovata","")))</f>
        <v/>
      </c>
    </row>
    <row r="43" customFormat="false" ht="15" hidden="false" customHeight="false" outlineLevel="0" collapsed="false">
      <c r="A43" s="32" t="n">
        <v>46235</v>
      </c>
      <c r="B43" s="30" t="s">
        <v>75</v>
      </c>
      <c r="C43" s="30" t="s">
        <v>102</v>
      </c>
      <c r="D43" s="31" t="n">
        <v>15</v>
      </c>
      <c r="E43" s="33" t="n">
        <f aca="false">IF(B43="","",IFERROR(INDEX(Persone!$G$8:$G$22,MATCH(B43,Persone!$A$8:$A$22,0)),""))</f>
        <v>29.3333333333333</v>
      </c>
      <c r="F43" s="16" t="n">
        <f aca="false">IF(ISNUMBER(E43),E43*D43,"")</f>
        <v>440</v>
      </c>
      <c r="G43" s="14" t="str">
        <f aca="false">IF(C43="","",IFERROR(INDEX(Commesse!$D$5:$D$34,MATCH(C43,Commesse!$A$5:$A$34,0)),""))</f>
        <v>A corpo</v>
      </c>
      <c r="H43" s="27" t="str">
        <f aca="false">IF(AND(B43="",C43=""),"",IF(NOT(ISNUMBER(E43)),"Persona non trovata",IF(G43="","Commessa non trovata","")))</f>
        <v/>
      </c>
    </row>
    <row r="44" customFormat="false" ht="15" hidden="false" customHeight="false" outlineLevel="0" collapsed="false">
      <c r="A44" s="32" t="n">
        <v>46235</v>
      </c>
      <c r="B44" s="30" t="s">
        <v>75</v>
      </c>
      <c r="C44" s="30" t="s">
        <v>116</v>
      </c>
      <c r="D44" s="31" t="n">
        <v>10</v>
      </c>
      <c r="E44" s="33" t="n">
        <f aca="false">IF(B44="","",IFERROR(INDEX(Persone!$G$8:$G$22,MATCH(B44,Persone!$A$8:$A$22,0)),""))</f>
        <v>29.3333333333333</v>
      </c>
      <c r="F44" s="16" t="n">
        <f aca="false">IF(ISNUMBER(E44),E44*D44,"")</f>
        <v>293.333333333333</v>
      </c>
      <c r="G44" s="14" t="str">
        <f aca="false">IF(C44="","",IFERROR(INDEX(Commesse!$D$5:$D$34,MATCH(C44,Commesse!$A$5:$A$34,0)),""))</f>
        <v>Interno</v>
      </c>
      <c r="H44" s="27" t="str">
        <f aca="false">IF(AND(B44="",C44=""),"",IF(NOT(ISNUMBER(E44)),"Persona non trovata",IF(G44="","Commessa non trovata","")))</f>
        <v/>
      </c>
    </row>
    <row r="45" customFormat="false" ht="15" hidden="false" customHeight="false" outlineLevel="0" collapsed="false">
      <c r="A45" s="32" t="n">
        <v>46235</v>
      </c>
      <c r="B45" s="30" t="s">
        <v>77</v>
      </c>
      <c r="C45" s="30" t="s">
        <v>98</v>
      </c>
      <c r="D45" s="31" t="n">
        <v>40</v>
      </c>
      <c r="E45" s="33" t="n">
        <f aca="false">IF(B45="","",IFERROR(INDEX(Persone!$G$8:$G$22,MATCH(B45,Persone!$A$8:$A$22,0)),""))</f>
        <v>26.6666666666667</v>
      </c>
      <c r="F45" s="16" t="n">
        <f aca="false">IF(ISNUMBER(E45),E45*D45,"")</f>
        <v>1066.66666666667</v>
      </c>
      <c r="G45" s="14" t="str">
        <f aca="false">IF(C45="","",IFERROR(INDEX(Commesse!$D$5:$D$34,MATCH(C45,Commesse!$A$5:$A$34,0)),""))</f>
        <v>A ore</v>
      </c>
      <c r="H45" s="27" t="str">
        <f aca="false">IF(AND(B45="",C45=""),"",IF(NOT(ISNUMBER(E45)),"Persona non trovata",IF(G45="","Commessa non trovata","")))</f>
        <v/>
      </c>
    </row>
    <row r="46" customFormat="false" ht="15" hidden="false" customHeight="false" outlineLevel="0" collapsed="false">
      <c r="A46" s="32" t="n">
        <v>46235</v>
      </c>
      <c r="B46" s="30" t="s">
        <v>77</v>
      </c>
      <c r="C46" s="30" t="s">
        <v>105</v>
      </c>
      <c r="D46" s="31" t="n">
        <v>25</v>
      </c>
      <c r="E46" s="33" t="n">
        <f aca="false">IF(B46="","",IFERROR(INDEX(Persone!$G$8:$G$22,MATCH(B46,Persone!$A$8:$A$22,0)),""))</f>
        <v>26.6666666666667</v>
      </c>
      <c r="F46" s="16" t="n">
        <f aca="false">IF(ISNUMBER(E46),E46*D46,"")</f>
        <v>666.666666666667</v>
      </c>
      <c r="G46" s="14" t="str">
        <f aca="false">IF(C46="","",IFERROR(INDEX(Commesse!$D$5:$D$34,MATCH(C46,Commesse!$A$5:$A$34,0)),""))</f>
        <v>Ricorrente</v>
      </c>
      <c r="H46" s="27" t="str">
        <f aca="false">IF(AND(B46="",C46=""),"",IF(NOT(ISNUMBER(E46)),"Persona non trovata",IF(G46="","Commessa non trovata","")))</f>
        <v/>
      </c>
    </row>
    <row r="47" customFormat="false" ht="15" hidden="false" customHeight="false" outlineLevel="0" collapsed="false">
      <c r="A47" s="32" t="n">
        <v>46235</v>
      </c>
      <c r="B47" s="30" t="s">
        <v>77</v>
      </c>
      <c r="C47" s="30" t="s">
        <v>108</v>
      </c>
      <c r="D47" s="31" t="n">
        <v>20</v>
      </c>
      <c r="E47" s="33" t="n">
        <f aca="false">IF(B47="","",IFERROR(INDEX(Persone!$G$8:$G$22,MATCH(B47,Persone!$A$8:$A$22,0)),""))</f>
        <v>26.6666666666667</v>
      </c>
      <c r="F47" s="16" t="n">
        <f aca="false">IF(ISNUMBER(E47),E47*D47,"")</f>
        <v>533.333333333333</v>
      </c>
      <c r="G47" s="14" t="str">
        <f aca="false">IF(C47="","",IFERROR(INDEX(Commesse!$D$5:$D$34,MATCH(C47,Commesse!$A$5:$A$34,0)),""))</f>
        <v>A ore</v>
      </c>
      <c r="H47" s="27" t="str">
        <f aca="false">IF(AND(B47="",C47=""),"",IF(NOT(ISNUMBER(E47)),"Persona non trovata",IF(G47="","Commessa non trovata","")))</f>
        <v/>
      </c>
    </row>
    <row r="48" customFormat="false" ht="15" hidden="false" customHeight="false" outlineLevel="0" collapsed="false">
      <c r="A48" s="32" t="n">
        <v>46235</v>
      </c>
      <c r="B48" s="30" t="s">
        <v>77</v>
      </c>
      <c r="C48" s="30" t="s">
        <v>116</v>
      </c>
      <c r="D48" s="31" t="n">
        <v>15</v>
      </c>
      <c r="E48" s="33" t="n">
        <f aca="false">IF(B48="","",IFERROR(INDEX(Persone!$G$8:$G$22,MATCH(B48,Persone!$A$8:$A$22,0)),""))</f>
        <v>26.6666666666667</v>
      </c>
      <c r="F48" s="16" t="n">
        <f aca="false">IF(ISNUMBER(E48),E48*D48,"")</f>
        <v>400</v>
      </c>
      <c r="G48" s="14" t="str">
        <f aca="false">IF(C48="","",IFERROR(INDEX(Commesse!$D$5:$D$34,MATCH(C48,Commesse!$A$5:$A$34,0)),""))</f>
        <v>Interno</v>
      </c>
      <c r="H48" s="27" t="str">
        <f aca="false">IF(AND(B48="",C48=""),"",IF(NOT(ISNUMBER(E48)),"Persona non trovata",IF(G48="","Commessa non trovata","")))</f>
        <v/>
      </c>
    </row>
    <row r="49" customFormat="false" ht="15" hidden="false" customHeight="false" outlineLevel="0" collapsed="false">
      <c r="A49" s="32" t="n">
        <v>46235</v>
      </c>
      <c r="B49" s="30" t="s">
        <v>79</v>
      </c>
      <c r="C49" s="30" t="s">
        <v>90</v>
      </c>
      <c r="D49" s="31" t="n">
        <v>25</v>
      </c>
      <c r="E49" s="33" t="n">
        <f aca="false">IF(B49="","",IFERROR(INDEX(Persone!$G$8:$G$22,MATCH(B49,Persone!$A$8:$A$22,0)),""))</f>
        <v>28</v>
      </c>
      <c r="F49" s="16" t="n">
        <f aca="false">IF(ISNUMBER(E49),E49*D49,"")</f>
        <v>700</v>
      </c>
      <c r="G49" s="14" t="str">
        <f aca="false">IF(C49="","",IFERROR(INDEX(Commesse!$D$5:$D$34,MATCH(C49,Commesse!$A$5:$A$34,0)),""))</f>
        <v>A corpo</v>
      </c>
      <c r="H49" s="27" t="str">
        <f aca="false">IF(AND(B49="",C49=""),"",IF(NOT(ISNUMBER(E49)),"Persona non trovata",IF(G49="","Commessa non trovata","")))</f>
        <v/>
      </c>
    </row>
    <row r="50" customFormat="false" ht="15" hidden="false" customHeight="false" outlineLevel="0" collapsed="false">
      <c r="A50" s="32" t="n">
        <v>46235</v>
      </c>
      <c r="B50" s="30" t="s">
        <v>79</v>
      </c>
      <c r="C50" s="30" t="s">
        <v>111</v>
      </c>
      <c r="D50" s="31" t="n">
        <v>15</v>
      </c>
      <c r="E50" s="33" t="n">
        <f aca="false">IF(B50="","",IFERROR(INDEX(Persone!$G$8:$G$22,MATCH(B50,Persone!$A$8:$A$22,0)),""))</f>
        <v>28</v>
      </c>
      <c r="F50" s="16" t="n">
        <f aca="false">IF(ISNUMBER(E50),E50*D50,"")</f>
        <v>420</v>
      </c>
      <c r="G50" s="14" t="str">
        <f aca="false">IF(C50="","",IFERROR(INDEX(Commesse!$D$5:$D$34,MATCH(C50,Commesse!$A$5:$A$34,0)),""))</f>
        <v>A corpo</v>
      </c>
      <c r="H50" s="27" t="str">
        <f aca="false">IF(AND(B50="",C50=""),"",IF(NOT(ISNUMBER(E50)),"Persona non trovata",IF(G50="","Commessa non trovata","")))</f>
        <v/>
      </c>
    </row>
    <row r="51" customFormat="false" ht="15" hidden="false" customHeight="false" outlineLevel="0" collapsed="false">
      <c r="A51" s="32" t="n">
        <v>46235</v>
      </c>
      <c r="B51" s="30" t="s">
        <v>79</v>
      </c>
      <c r="C51" s="30" t="s">
        <v>102</v>
      </c>
      <c r="D51" s="31" t="n">
        <v>20</v>
      </c>
      <c r="E51" s="33" t="n">
        <f aca="false">IF(B51="","",IFERROR(INDEX(Persone!$G$8:$G$22,MATCH(B51,Persone!$A$8:$A$22,0)),""))</f>
        <v>28</v>
      </c>
      <c r="F51" s="16" t="n">
        <f aca="false">IF(ISNUMBER(E51),E51*D51,"")</f>
        <v>560</v>
      </c>
      <c r="G51" s="14" t="str">
        <f aca="false">IF(C51="","",IFERROR(INDEX(Commesse!$D$5:$D$34,MATCH(C51,Commesse!$A$5:$A$34,0)),""))</f>
        <v>A corpo</v>
      </c>
      <c r="H51" s="27" t="str">
        <f aca="false">IF(AND(B51="",C51=""),"",IF(NOT(ISNUMBER(E51)),"Persona non trovata",IF(G51="","Commessa non trovata","")))</f>
        <v/>
      </c>
    </row>
    <row r="52" customFormat="false" ht="15" hidden="false" customHeight="false" outlineLevel="0" collapsed="false">
      <c r="A52" s="32" t="n">
        <v>46235</v>
      </c>
      <c r="B52" s="30" t="s">
        <v>79</v>
      </c>
      <c r="C52" s="30" t="s">
        <v>108</v>
      </c>
      <c r="D52" s="31" t="n">
        <v>10</v>
      </c>
      <c r="E52" s="33" t="n">
        <f aca="false">IF(B52="","",IFERROR(INDEX(Persone!$G$8:$G$22,MATCH(B52,Persone!$A$8:$A$22,0)),""))</f>
        <v>28</v>
      </c>
      <c r="F52" s="16" t="n">
        <f aca="false">IF(ISNUMBER(E52),E52*D52,"")</f>
        <v>280</v>
      </c>
      <c r="G52" s="14" t="str">
        <f aca="false">IF(C52="","",IFERROR(INDEX(Commesse!$D$5:$D$34,MATCH(C52,Commesse!$A$5:$A$34,0)),""))</f>
        <v>A ore</v>
      </c>
      <c r="H52" s="27" t="str">
        <f aca="false">IF(AND(B52="",C52=""),"",IF(NOT(ISNUMBER(E52)),"Persona non trovata",IF(G52="","Commessa non trovata","")))</f>
        <v/>
      </c>
    </row>
    <row r="53" customFormat="false" ht="15" hidden="false" customHeight="false" outlineLevel="0" collapsed="false">
      <c r="A53" s="32" t="n">
        <v>46235</v>
      </c>
      <c r="B53" s="30" t="s">
        <v>79</v>
      </c>
      <c r="C53" s="30" t="s">
        <v>113</v>
      </c>
      <c r="D53" s="31" t="n">
        <v>10</v>
      </c>
      <c r="E53" s="33" t="n">
        <f aca="false">IF(B53="","",IFERROR(INDEX(Persone!$G$8:$G$22,MATCH(B53,Persone!$A$8:$A$22,0)),""))</f>
        <v>28</v>
      </c>
      <c r="F53" s="16" t="n">
        <f aca="false">IF(ISNUMBER(E53),E53*D53,"")</f>
        <v>280</v>
      </c>
      <c r="G53" s="14" t="str">
        <f aca="false">IF(C53="","",IFERROR(INDEX(Commesse!$D$5:$D$34,MATCH(C53,Commesse!$A$5:$A$34,0)),""))</f>
        <v>Interno</v>
      </c>
      <c r="H53" s="27" t="str">
        <f aca="false">IF(AND(B53="",C53=""),"",IF(NOT(ISNUMBER(E53)),"Persona non trovata",IF(G53="","Commessa non trovata","")))</f>
        <v/>
      </c>
    </row>
    <row r="54" customFormat="false" ht="15" hidden="false" customHeight="false" outlineLevel="0" collapsed="false">
      <c r="A54" s="32" t="n">
        <v>46235</v>
      </c>
      <c r="B54" s="30" t="s">
        <v>79</v>
      </c>
      <c r="C54" s="30" t="s">
        <v>116</v>
      </c>
      <c r="D54" s="31" t="n">
        <v>15</v>
      </c>
      <c r="E54" s="33" t="n">
        <f aca="false">IF(B54="","",IFERROR(INDEX(Persone!$G$8:$G$22,MATCH(B54,Persone!$A$8:$A$22,0)),""))</f>
        <v>28</v>
      </c>
      <c r="F54" s="16" t="n">
        <f aca="false">IF(ISNUMBER(E54),E54*D54,"")</f>
        <v>420</v>
      </c>
      <c r="G54" s="14" t="str">
        <f aca="false">IF(C54="","",IFERROR(INDEX(Commesse!$D$5:$D$34,MATCH(C54,Commesse!$A$5:$A$34,0)),""))</f>
        <v>Interno</v>
      </c>
      <c r="H54" s="27" t="str">
        <f aca="false">IF(AND(B54="",C54=""),"",IF(NOT(ISNUMBER(E54)),"Persona non trovata",IF(G54="","Commessa non trovata","")))</f>
        <v/>
      </c>
    </row>
    <row r="55" customFormat="false" ht="15" hidden="false" customHeight="false" outlineLevel="0" collapsed="false">
      <c r="A55" s="32" t="n">
        <v>46235</v>
      </c>
      <c r="B55" s="30" t="s">
        <v>81</v>
      </c>
      <c r="C55" s="30" t="s">
        <v>94</v>
      </c>
      <c r="D55" s="31" t="n">
        <v>45</v>
      </c>
      <c r="E55" s="33" t="n">
        <f aca="false">IF(B55="","",IFERROR(INDEX(Persone!$G$8:$G$22,MATCH(B55,Persone!$A$8:$A$22,0)),""))</f>
        <v>20</v>
      </c>
      <c r="F55" s="16" t="n">
        <f aca="false">IF(ISNUMBER(E55),E55*D55,"")</f>
        <v>900</v>
      </c>
      <c r="G55" s="14" t="str">
        <f aca="false">IF(C55="","",IFERROR(INDEX(Commesse!$D$5:$D$34,MATCH(C55,Commesse!$A$5:$A$34,0)),""))</f>
        <v>Ricorrente</v>
      </c>
      <c r="H55" s="27" t="str">
        <f aca="false">IF(AND(B55="",C55=""),"",IF(NOT(ISNUMBER(E55)),"Persona non trovata",IF(G55="","Commessa non trovata","")))</f>
        <v/>
      </c>
    </row>
    <row r="56" customFormat="false" ht="15" hidden="false" customHeight="false" outlineLevel="0" collapsed="false">
      <c r="A56" s="32" t="n">
        <v>46235</v>
      </c>
      <c r="B56" s="30" t="s">
        <v>81</v>
      </c>
      <c r="C56" s="30" t="s">
        <v>90</v>
      </c>
      <c r="D56" s="31" t="n">
        <v>30</v>
      </c>
      <c r="E56" s="33" t="n">
        <f aca="false">IF(B56="","",IFERROR(INDEX(Persone!$G$8:$G$22,MATCH(B56,Persone!$A$8:$A$22,0)),""))</f>
        <v>20</v>
      </c>
      <c r="F56" s="16" t="n">
        <f aca="false">IF(ISNUMBER(E56),E56*D56,"")</f>
        <v>600</v>
      </c>
      <c r="G56" s="14" t="str">
        <f aca="false">IF(C56="","",IFERROR(INDEX(Commesse!$D$5:$D$34,MATCH(C56,Commesse!$A$5:$A$34,0)),""))</f>
        <v>A corpo</v>
      </c>
      <c r="H56" s="27" t="str">
        <f aca="false">IF(AND(B56="",C56=""),"",IF(NOT(ISNUMBER(E56)),"Persona non trovata",IF(G56="","Commessa non trovata","")))</f>
        <v/>
      </c>
    </row>
    <row r="57" customFormat="false" ht="15" hidden="false" customHeight="false" outlineLevel="0" collapsed="false">
      <c r="A57" s="32" t="n">
        <v>46235</v>
      </c>
      <c r="B57" s="30" t="s">
        <v>81</v>
      </c>
      <c r="C57" s="30" t="s">
        <v>102</v>
      </c>
      <c r="D57" s="31" t="n">
        <v>25</v>
      </c>
      <c r="E57" s="33" t="n">
        <f aca="false">IF(B57="","",IFERROR(INDEX(Persone!$G$8:$G$22,MATCH(B57,Persone!$A$8:$A$22,0)),""))</f>
        <v>20</v>
      </c>
      <c r="F57" s="16" t="n">
        <f aca="false">IF(ISNUMBER(E57),E57*D57,"")</f>
        <v>500</v>
      </c>
      <c r="G57" s="14" t="str">
        <f aca="false">IF(C57="","",IFERROR(INDEX(Commesse!$D$5:$D$34,MATCH(C57,Commesse!$A$5:$A$34,0)),""))</f>
        <v>A corpo</v>
      </c>
      <c r="H57" s="27" t="str">
        <f aca="false">IF(AND(B57="",C57=""),"",IF(NOT(ISNUMBER(E57)),"Persona non trovata",IF(G57="","Commessa non trovata","")))</f>
        <v/>
      </c>
    </row>
    <row r="58" customFormat="false" ht="15" hidden="false" customHeight="false" outlineLevel="0" collapsed="false">
      <c r="A58" s="32" t="n">
        <v>46235</v>
      </c>
      <c r="B58" s="30" t="s">
        <v>81</v>
      </c>
      <c r="C58" s="30" t="s">
        <v>116</v>
      </c>
      <c r="D58" s="31" t="n">
        <v>12</v>
      </c>
      <c r="E58" s="33" t="n">
        <f aca="false">IF(B58="","",IFERROR(INDEX(Persone!$G$8:$G$22,MATCH(B58,Persone!$A$8:$A$22,0)),""))</f>
        <v>20</v>
      </c>
      <c r="F58" s="16" t="n">
        <f aca="false">IF(ISNUMBER(E58),E58*D58,"")</f>
        <v>240</v>
      </c>
      <c r="G58" s="14" t="str">
        <f aca="false">IF(C58="","",IFERROR(INDEX(Commesse!$D$5:$D$34,MATCH(C58,Commesse!$A$5:$A$34,0)),""))</f>
        <v>Interno</v>
      </c>
      <c r="H58" s="27" t="str">
        <f aca="false">IF(AND(B58="",C58=""),"",IF(NOT(ISNUMBER(E58)),"Persona non trovata",IF(G58="","Commessa non trovata","")))</f>
        <v/>
      </c>
    </row>
    <row r="59" customFormat="false" ht="15" hidden="false" customHeight="false" outlineLevel="0" collapsed="false">
      <c r="A59" s="32" t="n">
        <v>46266</v>
      </c>
      <c r="B59" s="30" t="s">
        <v>71</v>
      </c>
      <c r="C59" s="30" t="s">
        <v>90</v>
      </c>
      <c r="D59" s="31" t="n">
        <v>25</v>
      </c>
      <c r="E59" s="33" t="n">
        <f aca="false">IF(B59="","",IFERROR(INDEX(Persone!$G$8:$G$22,MATCH(B59,Persone!$A$8:$A$22,0)),""))</f>
        <v>41.3333333333333</v>
      </c>
      <c r="F59" s="16" t="n">
        <f aca="false">IF(ISNUMBER(E59),E59*D59,"")</f>
        <v>1033.33333333333</v>
      </c>
      <c r="G59" s="14" t="str">
        <f aca="false">IF(C59="","",IFERROR(INDEX(Commesse!$D$5:$D$34,MATCH(C59,Commesse!$A$5:$A$34,0)),""))</f>
        <v>A corpo</v>
      </c>
      <c r="H59" s="27" t="str">
        <f aca="false">IF(AND(B59="",C59=""),"",IF(NOT(ISNUMBER(E59)),"Persona non trovata",IF(G59="","Commessa non trovata","")))</f>
        <v/>
      </c>
    </row>
    <row r="60" customFormat="false" ht="15" hidden="false" customHeight="false" outlineLevel="0" collapsed="false">
      <c r="A60" s="32" t="n">
        <v>46266</v>
      </c>
      <c r="B60" s="30" t="s">
        <v>71</v>
      </c>
      <c r="C60" s="30" t="s">
        <v>94</v>
      </c>
      <c r="D60" s="31" t="n">
        <v>20</v>
      </c>
      <c r="E60" s="33" t="n">
        <f aca="false">IF(B60="","",IFERROR(INDEX(Persone!$G$8:$G$22,MATCH(B60,Persone!$A$8:$A$22,0)),""))</f>
        <v>41.3333333333333</v>
      </c>
      <c r="F60" s="16" t="n">
        <f aca="false">IF(ISNUMBER(E60),E60*D60,"")</f>
        <v>826.666666666667</v>
      </c>
      <c r="G60" s="14" t="str">
        <f aca="false">IF(C60="","",IFERROR(INDEX(Commesse!$D$5:$D$34,MATCH(C60,Commesse!$A$5:$A$34,0)),""))</f>
        <v>Ricorrente</v>
      </c>
      <c r="H60" s="27" t="str">
        <f aca="false">IF(AND(B60="",C60=""),"",IF(NOT(ISNUMBER(E60)),"Persona non trovata",IF(G60="","Commessa non trovata","")))</f>
        <v/>
      </c>
    </row>
    <row r="61" customFormat="false" ht="15" hidden="false" customHeight="false" outlineLevel="0" collapsed="false">
      <c r="A61" s="32" t="n">
        <v>46266</v>
      </c>
      <c r="B61" s="30" t="s">
        <v>71</v>
      </c>
      <c r="C61" s="30" t="s">
        <v>102</v>
      </c>
      <c r="D61" s="31" t="n">
        <v>20</v>
      </c>
      <c r="E61" s="33" t="n">
        <f aca="false">IF(B61="","",IFERROR(INDEX(Persone!$G$8:$G$22,MATCH(B61,Persone!$A$8:$A$22,0)),""))</f>
        <v>41.3333333333333</v>
      </c>
      <c r="F61" s="16" t="n">
        <f aca="false">IF(ISNUMBER(E61),E61*D61,"")</f>
        <v>826.666666666667</v>
      </c>
      <c r="G61" s="14" t="str">
        <f aca="false">IF(C61="","",IFERROR(INDEX(Commesse!$D$5:$D$34,MATCH(C61,Commesse!$A$5:$A$34,0)),""))</f>
        <v>A corpo</v>
      </c>
      <c r="H61" s="27" t="str">
        <f aca="false">IF(AND(B61="",C61=""),"",IF(NOT(ISNUMBER(E61)),"Persona non trovata",IF(G61="","Commessa non trovata","")))</f>
        <v/>
      </c>
    </row>
    <row r="62" customFormat="false" ht="15" hidden="false" customHeight="false" outlineLevel="0" collapsed="false">
      <c r="A62" s="32" t="n">
        <v>46266</v>
      </c>
      <c r="B62" s="30" t="s">
        <v>71</v>
      </c>
      <c r="C62" s="30" t="s">
        <v>113</v>
      </c>
      <c r="D62" s="31" t="n">
        <v>25</v>
      </c>
      <c r="E62" s="33" t="n">
        <f aca="false">IF(B62="","",IFERROR(INDEX(Persone!$G$8:$G$22,MATCH(B62,Persone!$A$8:$A$22,0)),""))</f>
        <v>41.3333333333333</v>
      </c>
      <c r="F62" s="16" t="n">
        <f aca="false">IF(ISNUMBER(E62),E62*D62,"")</f>
        <v>1033.33333333333</v>
      </c>
      <c r="G62" s="14" t="str">
        <f aca="false">IF(C62="","",IFERROR(INDEX(Commesse!$D$5:$D$34,MATCH(C62,Commesse!$A$5:$A$34,0)),""))</f>
        <v>Interno</v>
      </c>
      <c r="H62" s="27" t="str">
        <f aca="false">IF(AND(B62="",C62=""),"",IF(NOT(ISNUMBER(E62)),"Persona non trovata",IF(G62="","Commessa non trovata","")))</f>
        <v/>
      </c>
    </row>
    <row r="63" customFormat="false" ht="15" hidden="false" customHeight="false" outlineLevel="0" collapsed="false">
      <c r="A63" s="32" t="n">
        <v>46266</v>
      </c>
      <c r="B63" s="30" t="s">
        <v>71</v>
      </c>
      <c r="C63" s="30" t="s">
        <v>116</v>
      </c>
      <c r="D63" s="31" t="n">
        <v>20</v>
      </c>
      <c r="E63" s="33" t="n">
        <f aca="false">IF(B63="","",IFERROR(INDEX(Persone!$G$8:$G$22,MATCH(B63,Persone!$A$8:$A$22,0)),""))</f>
        <v>41.3333333333333</v>
      </c>
      <c r="F63" s="16" t="n">
        <f aca="false">IF(ISNUMBER(E63),E63*D63,"")</f>
        <v>826.666666666667</v>
      </c>
      <c r="G63" s="14" t="str">
        <f aca="false">IF(C63="","",IFERROR(INDEX(Commesse!$D$5:$D$34,MATCH(C63,Commesse!$A$5:$A$34,0)),""))</f>
        <v>Interno</v>
      </c>
      <c r="H63" s="27" t="str">
        <f aca="false">IF(AND(B63="",C63=""),"",IF(NOT(ISNUMBER(E63)),"Persona non trovata",IF(G63="","Commessa non trovata","")))</f>
        <v/>
      </c>
    </row>
    <row r="64" customFormat="false" ht="15" hidden="false" customHeight="false" outlineLevel="0" collapsed="false">
      <c r="A64" s="32" t="n">
        <v>46266</v>
      </c>
      <c r="B64" s="30" t="s">
        <v>73</v>
      </c>
      <c r="C64" s="30" t="s">
        <v>94</v>
      </c>
      <c r="D64" s="31" t="n">
        <v>70</v>
      </c>
      <c r="E64" s="33" t="n">
        <f aca="false">IF(B64="","",IFERROR(INDEX(Persone!$G$8:$G$22,MATCH(B64,Persone!$A$8:$A$22,0)),""))</f>
        <v>38.6666666666667</v>
      </c>
      <c r="F64" s="16" t="n">
        <f aca="false">IF(ISNUMBER(E64),E64*D64,"")</f>
        <v>2706.66666666667</v>
      </c>
      <c r="G64" s="14" t="str">
        <f aca="false">IF(C64="","",IFERROR(INDEX(Commesse!$D$5:$D$34,MATCH(C64,Commesse!$A$5:$A$34,0)),""))</f>
        <v>Ricorrente</v>
      </c>
      <c r="H64" s="27" t="str">
        <f aca="false">IF(AND(B64="",C64=""),"",IF(NOT(ISNUMBER(E64)),"Persona non trovata",IF(G64="","Commessa non trovata","")))</f>
        <v/>
      </c>
    </row>
    <row r="65" customFormat="false" ht="15" hidden="false" customHeight="false" outlineLevel="0" collapsed="false">
      <c r="A65" s="32" t="n">
        <v>46266</v>
      </c>
      <c r="B65" s="30" t="s">
        <v>73</v>
      </c>
      <c r="C65" s="30" t="s">
        <v>102</v>
      </c>
      <c r="D65" s="31" t="n">
        <v>50</v>
      </c>
      <c r="E65" s="33" t="n">
        <f aca="false">IF(B65="","",IFERROR(INDEX(Persone!$G$8:$G$22,MATCH(B65,Persone!$A$8:$A$22,0)),""))</f>
        <v>38.6666666666667</v>
      </c>
      <c r="F65" s="16" t="n">
        <f aca="false">IF(ISNUMBER(E65),E65*D65,"")</f>
        <v>1933.33333333333</v>
      </c>
      <c r="G65" s="14" t="str">
        <f aca="false">IF(C65="","",IFERROR(INDEX(Commesse!$D$5:$D$34,MATCH(C65,Commesse!$A$5:$A$34,0)),""))</f>
        <v>A corpo</v>
      </c>
      <c r="H65" s="27" t="str">
        <f aca="false">IF(AND(B65="",C65=""),"",IF(NOT(ISNUMBER(E65)),"Persona non trovata",IF(G65="","Commessa non trovata","")))</f>
        <v/>
      </c>
    </row>
    <row r="66" customFormat="false" ht="15" hidden="false" customHeight="false" outlineLevel="0" collapsed="false">
      <c r="A66" s="32" t="n">
        <v>46266</v>
      </c>
      <c r="B66" s="30" t="s">
        <v>73</v>
      </c>
      <c r="C66" s="30" t="s">
        <v>105</v>
      </c>
      <c r="D66" s="31" t="n">
        <v>10</v>
      </c>
      <c r="E66" s="33" t="n">
        <f aca="false">IF(B66="","",IFERROR(INDEX(Persone!$G$8:$G$22,MATCH(B66,Persone!$A$8:$A$22,0)),""))</f>
        <v>38.6666666666667</v>
      </c>
      <c r="F66" s="16" t="n">
        <f aca="false">IF(ISNUMBER(E66),E66*D66,"")</f>
        <v>386.666666666667</v>
      </c>
      <c r="G66" s="14" t="str">
        <f aca="false">IF(C66="","",IFERROR(INDEX(Commesse!$D$5:$D$34,MATCH(C66,Commesse!$A$5:$A$34,0)),""))</f>
        <v>Ricorrente</v>
      </c>
      <c r="H66" s="27" t="str">
        <f aca="false">IF(AND(B66="",C66=""),"",IF(NOT(ISNUMBER(E66)),"Persona non trovata",IF(G66="","Commessa non trovata","")))</f>
        <v/>
      </c>
    </row>
    <row r="67" customFormat="false" ht="15" hidden="false" customHeight="false" outlineLevel="0" collapsed="false">
      <c r="A67" s="32" t="n">
        <v>46266</v>
      </c>
      <c r="B67" s="30" t="s">
        <v>73</v>
      </c>
      <c r="C67" s="30" t="s">
        <v>116</v>
      </c>
      <c r="D67" s="31" t="n">
        <v>8</v>
      </c>
      <c r="E67" s="33" t="n">
        <f aca="false">IF(B67="","",IFERROR(INDEX(Persone!$G$8:$G$22,MATCH(B67,Persone!$A$8:$A$22,0)),""))</f>
        <v>38.6666666666667</v>
      </c>
      <c r="F67" s="16" t="n">
        <f aca="false">IF(ISNUMBER(E67),E67*D67,"")</f>
        <v>309.333333333333</v>
      </c>
      <c r="G67" s="14" t="str">
        <f aca="false">IF(C67="","",IFERROR(INDEX(Commesse!$D$5:$D$34,MATCH(C67,Commesse!$A$5:$A$34,0)),""))</f>
        <v>Interno</v>
      </c>
      <c r="H67" s="27" t="str">
        <f aca="false">IF(AND(B67="",C67=""),"",IF(NOT(ISNUMBER(E67)),"Persona non trovata",IF(G67="","Commessa non trovata","")))</f>
        <v/>
      </c>
    </row>
    <row r="68" customFormat="false" ht="15" hidden="false" customHeight="false" outlineLevel="0" collapsed="false">
      <c r="A68" s="32" t="n">
        <v>46266</v>
      </c>
      <c r="B68" s="30" t="s">
        <v>75</v>
      </c>
      <c r="C68" s="30" t="s">
        <v>90</v>
      </c>
      <c r="D68" s="31" t="n">
        <v>60</v>
      </c>
      <c r="E68" s="33" t="n">
        <f aca="false">IF(B68="","",IFERROR(INDEX(Persone!$G$8:$G$22,MATCH(B68,Persone!$A$8:$A$22,0)),""))</f>
        <v>29.3333333333333</v>
      </c>
      <c r="F68" s="16" t="n">
        <f aca="false">IF(ISNUMBER(E68),E68*D68,"")</f>
        <v>1760</v>
      </c>
      <c r="G68" s="14" t="str">
        <f aca="false">IF(C68="","",IFERROR(INDEX(Commesse!$D$5:$D$34,MATCH(C68,Commesse!$A$5:$A$34,0)),""))</f>
        <v>A corpo</v>
      </c>
      <c r="H68" s="27" t="str">
        <f aca="false">IF(AND(B68="",C68=""),"",IF(NOT(ISNUMBER(E68)),"Persona non trovata",IF(G68="","Commessa non trovata","")))</f>
        <v/>
      </c>
    </row>
    <row r="69" customFormat="false" ht="15" hidden="false" customHeight="false" outlineLevel="0" collapsed="false">
      <c r="A69" s="32" t="n">
        <v>46266</v>
      </c>
      <c r="B69" s="30" t="s">
        <v>75</v>
      </c>
      <c r="C69" s="30" t="s">
        <v>98</v>
      </c>
      <c r="D69" s="31" t="n">
        <v>30</v>
      </c>
      <c r="E69" s="33" t="n">
        <f aca="false">IF(B69="","",IFERROR(INDEX(Persone!$G$8:$G$22,MATCH(B69,Persone!$A$8:$A$22,0)),""))</f>
        <v>29.3333333333333</v>
      </c>
      <c r="F69" s="16" t="n">
        <f aca="false">IF(ISNUMBER(E69),E69*D69,"")</f>
        <v>880</v>
      </c>
      <c r="G69" s="14" t="str">
        <f aca="false">IF(C69="","",IFERROR(INDEX(Commesse!$D$5:$D$34,MATCH(C69,Commesse!$A$5:$A$34,0)),""))</f>
        <v>A ore</v>
      </c>
      <c r="H69" s="27" t="str">
        <f aca="false">IF(AND(B69="",C69=""),"",IF(NOT(ISNUMBER(E69)),"Persona non trovata",IF(G69="","Commessa non trovata","")))</f>
        <v/>
      </c>
    </row>
    <row r="70" customFormat="false" ht="15" hidden="false" customHeight="false" outlineLevel="0" collapsed="false">
      <c r="A70" s="32" t="n">
        <v>46266</v>
      </c>
      <c r="B70" s="30" t="s">
        <v>75</v>
      </c>
      <c r="C70" s="30" t="s">
        <v>102</v>
      </c>
      <c r="D70" s="31" t="n">
        <v>15</v>
      </c>
      <c r="E70" s="33" t="n">
        <f aca="false">IF(B70="","",IFERROR(INDEX(Persone!$G$8:$G$22,MATCH(B70,Persone!$A$8:$A$22,0)),""))</f>
        <v>29.3333333333333</v>
      </c>
      <c r="F70" s="16" t="n">
        <f aca="false">IF(ISNUMBER(E70),E70*D70,"")</f>
        <v>440</v>
      </c>
      <c r="G70" s="14" t="str">
        <f aca="false">IF(C70="","",IFERROR(INDEX(Commesse!$D$5:$D$34,MATCH(C70,Commesse!$A$5:$A$34,0)),""))</f>
        <v>A corpo</v>
      </c>
      <c r="H70" s="27" t="str">
        <f aca="false">IF(AND(B70="",C70=""),"",IF(NOT(ISNUMBER(E70)),"Persona non trovata",IF(G70="","Commessa non trovata","")))</f>
        <v/>
      </c>
    </row>
    <row r="71" customFormat="false" ht="15" hidden="false" customHeight="false" outlineLevel="0" collapsed="false">
      <c r="A71" s="32" t="n">
        <v>46266</v>
      </c>
      <c r="B71" s="30" t="s">
        <v>75</v>
      </c>
      <c r="C71" s="30" t="s">
        <v>116</v>
      </c>
      <c r="D71" s="31" t="n">
        <v>10</v>
      </c>
      <c r="E71" s="33" t="n">
        <f aca="false">IF(B71="","",IFERROR(INDEX(Persone!$G$8:$G$22,MATCH(B71,Persone!$A$8:$A$22,0)),""))</f>
        <v>29.3333333333333</v>
      </c>
      <c r="F71" s="16" t="n">
        <f aca="false">IF(ISNUMBER(E71),E71*D71,"")</f>
        <v>293.333333333333</v>
      </c>
      <c r="G71" s="14" t="str">
        <f aca="false">IF(C71="","",IFERROR(INDEX(Commesse!$D$5:$D$34,MATCH(C71,Commesse!$A$5:$A$34,0)),""))</f>
        <v>Interno</v>
      </c>
      <c r="H71" s="27" t="str">
        <f aca="false">IF(AND(B71="",C71=""),"",IF(NOT(ISNUMBER(E71)),"Persona non trovata",IF(G71="","Commessa non trovata","")))</f>
        <v/>
      </c>
    </row>
    <row r="72" customFormat="false" ht="15" hidden="false" customHeight="false" outlineLevel="0" collapsed="false">
      <c r="A72" s="32" t="n">
        <v>46266</v>
      </c>
      <c r="B72" s="30" t="s">
        <v>77</v>
      </c>
      <c r="C72" s="30" t="s">
        <v>98</v>
      </c>
      <c r="D72" s="31" t="n">
        <v>40</v>
      </c>
      <c r="E72" s="33" t="n">
        <f aca="false">IF(B72="","",IFERROR(INDEX(Persone!$G$8:$G$22,MATCH(B72,Persone!$A$8:$A$22,0)),""))</f>
        <v>26.6666666666667</v>
      </c>
      <c r="F72" s="16" t="n">
        <f aca="false">IF(ISNUMBER(E72),E72*D72,"")</f>
        <v>1066.66666666667</v>
      </c>
      <c r="G72" s="14" t="str">
        <f aca="false">IF(C72="","",IFERROR(INDEX(Commesse!$D$5:$D$34,MATCH(C72,Commesse!$A$5:$A$34,0)),""))</f>
        <v>A ore</v>
      </c>
      <c r="H72" s="27" t="str">
        <f aca="false">IF(AND(B72="",C72=""),"",IF(NOT(ISNUMBER(E72)),"Persona non trovata",IF(G72="","Commessa non trovata","")))</f>
        <v/>
      </c>
    </row>
    <row r="73" customFormat="false" ht="15" hidden="false" customHeight="false" outlineLevel="0" collapsed="false">
      <c r="A73" s="32" t="n">
        <v>46266</v>
      </c>
      <c r="B73" s="30" t="s">
        <v>77</v>
      </c>
      <c r="C73" s="30" t="s">
        <v>105</v>
      </c>
      <c r="D73" s="31" t="n">
        <v>25</v>
      </c>
      <c r="E73" s="33" t="n">
        <f aca="false">IF(B73="","",IFERROR(INDEX(Persone!$G$8:$G$22,MATCH(B73,Persone!$A$8:$A$22,0)),""))</f>
        <v>26.6666666666667</v>
      </c>
      <c r="F73" s="16" t="n">
        <f aca="false">IF(ISNUMBER(E73),E73*D73,"")</f>
        <v>666.666666666667</v>
      </c>
      <c r="G73" s="14" t="str">
        <f aca="false">IF(C73="","",IFERROR(INDEX(Commesse!$D$5:$D$34,MATCH(C73,Commesse!$A$5:$A$34,0)),""))</f>
        <v>Ricorrente</v>
      </c>
      <c r="H73" s="27" t="str">
        <f aca="false">IF(AND(B73="",C73=""),"",IF(NOT(ISNUMBER(E73)),"Persona non trovata",IF(G73="","Commessa non trovata","")))</f>
        <v/>
      </c>
    </row>
    <row r="74" customFormat="false" ht="15" hidden="false" customHeight="false" outlineLevel="0" collapsed="false">
      <c r="A74" s="32" t="n">
        <v>46266</v>
      </c>
      <c r="B74" s="30" t="s">
        <v>77</v>
      </c>
      <c r="C74" s="30" t="s">
        <v>108</v>
      </c>
      <c r="D74" s="31" t="n">
        <v>20</v>
      </c>
      <c r="E74" s="33" t="n">
        <f aca="false">IF(B74="","",IFERROR(INDEX(Persone!$G$8:$G$22,MATCH(B74,Persone!$A$8:$A$22,0)),""))</f>
        <v>26.6666666666667</v>
      </c>
      <c r="F74" s="16" t="n">
        <f aca="false">IF(ISNUMBER(E74),E74*D74,"")</f>
        <v>533.333333333333</v>
      </c>
      <c r="G74" s="14" t="str">
        <f aca="false">IF(C74="","",IFERROR(INDEX(Commesse!$D$5:$D$34,MATCH(C74,Commesse!$A$5:$A$34,0)),""))</f>
        <v>A ore</v>
      </c>
      <c r="H74" s="27" t="str">
        <f aca="false">IF(AND(B74="",C74=""),"",IF(NOT(ISNUMBER(E74)),"Persona non trovata",IF(G74="","Commessa non trovata","")))</f>
        <v/>
      </c>
    </row>
    <row r="75" customFormat="false" ht="15" hidden="false" customHeight="false" outlineLevel="0" collapsed="false">
      <c r="A75" s="32" t="n">
        <v>46266</v>
      </c>
      <c r="B75" s="30" t="s">
        <v>77</v>
      </c>
      <c r="C75" s="30" t="s">
        <v>116</v>
      </c>
      <c r="D75" s="31" t="n">
        <v>15</v>
      </c>
      <c r="E75" s="33" t="n">
        <f aca="false">IF(B75="","",IFERROR(INDEX(Persone!$G$8:$G$22,MATCH(B75,Persone!$A$8:$A$22,0)),""))</f>
        <v>26.6666666666667</v>
      </c>
      <c r="F75" s="16" t="n">
        <f aca="false">IF(ISNUMBER(E75),E75*D75,"")</f>
        <v>400</v>
      </c>
      <c r="G75" s="14" t="str">
        <f aca="false">IF(C75="","",IFERROR(INDEX(Commesse!$D$5:$D$34,MATCH(C75,Commesse!$A$5:$A$34,0)),""))</f>
        <v>Interno</v>
      </c>
      <c r="H75" s="27" t="str">
        <f aca="false">IF(AND(B75="",C75=""),"",IF(NOT(ISNUMBER(E75)),"Persona non trovata",IF(G75="","Commessa non trovata","")))</f>
        <v/>
      </c>
    </row>
    <row r="76" customFormat="false" ht="15" hidden="false" customHeight="false" outlineLevel="0" collapsed="false">
      <c r="A76" s="32" t="n">
        <v>46266</v>
      </c>
      <c r="B76" s="30" t="s">
        <v>79</v>
      </c>
      <c r="C76" s="30" t="s">
        <v>90</v>
      </c>
      <c r="D76" s="31" t="n">
        <v>25</v>
      </c>
      <c r="E76" s="33" t="n">
        <f aca="false">IF(B76="","",IFERROR(INDEX(Persone!$G$8:$G$22,MATCH(B76,Persone!$A$8:$A$22,0)),""))</f>
        <v>28</v>
      </c>
      <c r="F76" s="16" t="n">
        <f aca="false">IF(ISNUMBER(E76),E76*D76,"")</f>
        <v>700</v>
      </c>
      <c r="G76" s="14" t="str">
        <f aca="false">IF(C76="","",IFERROR(INDEX(Commesse!$D$5:$D$34,MATCH(C76,Commesse!$A$5:$A$34,0)),""))</f>
        <v>A corpo</v>
      </c>
      <c r="H76" s="27" t="str">
        <f aca="false">IF(AND(B76="",C76=""),"",IF(NOT(ISNUMBER(E76)),"Persona non trovata",IF(G76="","Commessa non trovata","")))</f>
        <v/>
      </c>
    </row>
    <row r="77" customFormat="false" ht="15" hidden="false" customHeight="false" outlineLevel="0" collapsed="false">
      <c r="A77" s="32" t="n">
        <v>46266</v>
      </c>
      <c r="B77" s="30" t="s">
        <v>79</v>
      </c>
      <c r="C77" s="30" t="s">
        <v>111</v>
      </c>
      <c r="D77" s="31" t="n">
        <v>15</v>
      </c>
      <c r="E77" s="33" t="n">
        <f aca="false">IF(B77="","",IFERROR(INDEX(Persone!$G$8:$G$22,MATCH(B77,Persone!$A$8:$A$22,0)),""))</f>
        <v>28</v>
      </c>
      <c r="F77" s="16" t="n">
        <f aca="false">IF(ISNUMBER(E77),E77*D77,"")</f>
        <v>420</v>
      </c>
      <c r="G77" s="14" t="str">
        <f aca="false">IF(C77="","",IFERROR(INDEX(Commesse!$D$5:$D$34,MATCH(C77,Commesse!$A$5:$A$34,0)),""))</f>
        <v>A corpo</v>
      </c>
      <c r="H77" s="27" t="str">
        <f aca="false">IF(AND(B77="",C77=""),"",IF(NOT(ISNUMBER(E77)),"Persona non trovata",IF(G77="","Commessa non trovata","")))</f>
        <v/>
      </c>
    </row>
    <row r="78" customFormat="false" ht="15" hidden="false" customHeight="false" outlineLevel="0" collapsed="false">
      <c r="A78" s="32" t="n">
        <v>46266</v>
      </c>
      <c r="B78" s="30" t="s">
        <v>79</v>
      </c>
      <c r="C78" s="30" t="s">
        <v>102</v>
      </c>
      <c r="D78" s="31" t="n">
        <v>20</v>
      </c>
      <c r="E78" s="33" t="n">
        <f aca="false">IF(B78="","",IFERROR(INDEX(Persone!$G$8:$G$22,MATCH(B78,Persone!$A$8:$A$22,0)),""))</f>
        <v>28</v>
      </c>
      <c r="F78" s="16" t="n">
        <f aca="false">IF(ISNUMBER(E78),E78*D78,"")</f>
        <v>560</v>
      </c>
      <c r="G78" s="14" t="str">
        <f aca="false">IF(C78="","",IFERROR(INDEX(Commesse!$D$5:$D$34,MATCH(C78,Commesse!$A$5:$A$34,0)),""))</f>
        <v>A corpo</v>
      </c>
      <c r="H78" s="27" t="str">
        <f aca="false">IF(AND(B78="",C78=""),"",IF(NOT(ISNUMBER(E78)),"Persona non trovata",IF(G78="","Commessa non trovata","")))</f>
        <v/>
      </c>
    </row>
    <row r="79" customFormat="false" ht="15" hidden="false" customHeight="false" outlineLevel="0" collapsed="false">
      <c r="A79" s="32" t="n">
        <v>46266</v>
      </c>
      <c r="B79" s="30" t="s">
        <v>79</v>
      </c>
      <c r="C79" s="30" t="s">
        <v>108</v>
      </c>
      <c r="D79" s="31" t="n">
        <v>10</v>
      </c>
      <c r="E79" s="33" t="n">
        <f aca="false">IF(B79="","",IFERROR(INDEX(Persone!$G$8:$G$22,MATCH(B79,Persone!$A$8:$A$22,0)),""))</f>
        <v>28</v>
      </c>
      <c r="F79" s="16" t="n">
        <f aca="false">IF(ISNUMBER(E79),E79*D79,"")</f>
        <v>280</v>
      </c>
      <c r="G79" s="14" t="str">
        <f aca="false">IF(C79="","",IFERROR(INDEX(Commesse!$D$5:$D$34,MATCH(C79,Commesse!$A$5:$A$34,0)),""))</f>
        <v>A ore</v>
      </c>
      <c r="H79" s="27" t="str">
        <f aca="false">IF(AND(B79="",C79=""),"",IF(NOT(ISNUMBER(E79)),"Persona non trovata",IF(G79="","Commessa non trovata","")))</f>
        <v/>
      </c>
    </row>
    <row r="80" customFormat="false" ht="15" hidden="false" customHeight="false" outlineLevel="0" collapsed="false">
      <c r="A80" s="32" t="n">
        <v>46266</v>
      </c>
      <c r="B80" s="30" t="s">
        <v>79</v>
      </c>
      <c r="C80" s="30" t="s">
        <v>113</v>
      </c>
      <c r="D80" s="31" t="n">
        <v>10</v>
      </c>
      <c r="E80" s="33" t="n">
        <f aca="false">IF(B80="","",IFERROR(INDEX(Persone!$G$8:$G$22,MATCH(B80,Persone!$A$8:$A$22,0)),""))</f>
        <v>28</v>
      </c>
      <c r="F80" s="16" t="n">
        <f aca="false">IF(ISNUMBER(E80),E80*D80,"")</f>
        <v>280</v>
      </c>
      <c r="G80" s="14" t="str">
        <f aca="false">IF(C80="","",IFERROR(INDEX(Commesse!$D$5:$D$34,MATCH(C80,Commesse!$A$5:$A$34,0)),""))</f>
        <v>Interno</v>
      </c>
      <c r="H80" s="27" t="str">
        <f aca="false">IF(AND(B80="",C80=""),"",IF(NOT(ISNUMBER(E80)),"Persona non trovata",IF(G80="","Commessa non trovata","")))</f>
        <v/>
      </c>
    </row>
    <row r="81" customFormat="false" ht="15" hidden="false" customHeight="false" outlineLevel="0" collapsed="false">
      <c r="A81" s="32" t="n">
        <v>46266</v>
      </c>
      <c r="B81" s="30" t="s">
        <v>79</v>
      </c>
      <c r="C81" s="30" t="s">
        <v>116</v>
      </c>
      <c r="D81" s="31" t="n">
        <v>15</v>
      </c>
      <c r="E81" s="33" t="n">
        <f aca="false">IF(B81="","",IFERROR(INDEX(Persone!$G$8:$G$22,MATCH(B81,Persone!$A$8:$A$22,0)),""))</f>
        <v>28</v>
      </c>
      <c r="F81" s="16" t="n">
        <f aca="false">IF(ISNUMBER(E81),E81*D81,"")</f>
        <v>420</v>
      </c>
      <c r="G81" s="14" t="str">
        <f aca="false">IF(C81="","",IFERROR(INDEX(Commesse!$D$5:$D$34,MATCH(C81,Commesse!$A$5:$A$34,0)),""))</f>
        <v>Interno</v>
      </c>
      <c r="H81" s="27" t="str">
        <f aca="false">IF(AND(B81="",C81=""),"",IF(NOT(ISNUMBER(E81)),"Persona non trovata",IF(G81="","Commessa non trovata","")))</f>
        <v/>
      </c>
    </row>
    <row r="82" customFormat="false" ht="15" hidden="false" customHeight="false" outlineLevel="0" collapsed="false">
      <c r="A82" s="32" t="n">
        <v>46266</v>
      </c>
      <c r="B82" s="30" t="s">
        <v>81</v>
      </c>
      <c r="C82" s="30" t="s">
        <v>94</v>
      </c>
      <c r="D82" s="31" t="n">
        <v>45</v>
      </c>
      <c r="E82" s="33" t="n">
        <f aca="false">IF(B82="","",IFERROR(INDEX(Persone!$G$8:$G$22,MATCH(B82,Persone!$A$8:$A$22,0)),""))</f>
        <v>20</v>
      </c>
      <c r="F82" s="16" t="n">
        <f aca="false">IF(ISNUMBER(E82),E82*D82,"")</f>
        <v>900</v>
      </c>
      <c r="G82" s="14" t="str">
        <f aca="false">IF(C82="","",IFERROR(INDEX(Commesse!$D$5:$D$34,MATCH(C82,Commesse!$A$5:$A$34,0)),""))</f>
        <v>Ricorrente</v>
      </c>
      <c r="H82" s="27" t="str">
        <f aca="false">IF(AND(B82="",C82=""),"",IF(NOT(ISNUMBER(E82)),"Persona non trovata",IF(G82="","Commessa non trovata","")))</f>
        <v/>
      </c>
    </row>
    <row r="83" customFormat="false" ht="15" hidden="false" customHeight="false" outlineLevel="0" collapsed="false">
      <c r="A83" s="32" t="n">
        <v>46266</v>
      </c>
      <c r="B83" s="30" t="s">
        <v>81</v>
      </c>
      <c r="C83" s="30" t="s">
        <v>90</v>
      </c>
      <c r="D83" s="31" t="n">
        <v>30</v>
      </c>
      <c r="E83" s="33" t="n">
        <f aca="false">IF(B83="","",IFERROR(INDEX(Persone!$G$8:$G$22,MATCH(B83,Persone!$A$8:$A$22,0)),""))</f>
        <v>20</v>
      </c>
      <c r="F83" s="16" t="n">
        <f aca="false">IF(ISNUMBER(E83),E83*D83,"")</f>
        <v>600</v>
      </c>
      <c r="G83" s="14" t="str">
        <f aca="false">IF(C83="","",IFERROR(INDEX(Commesse!$D$5:$D$34,MATCH(C83,Commesse!$A$5:$A$34,0)),""))</f>
        <v>A corpo</v>
      </c>
      <c r="H83" s="27" t="str">
        <f aca="false">IF(AND(B83="",C83=""),"",IF(NOT(ISNUMBER(E83)),"Persona non trovata",IF(G83="","Commessa non trovata","")))</f>
        <v/>
      </c>
    </row>
    <row r="84" customFormat="false" ht="15" hidden="false" customHeight="false" outlineLevel="0" collapsed="false">
      <c r="A84" s="32" t="n">
        <v>46266</v>
      </c>
      <c r="B84" s="30" t="s">
        <v>81</v>
      </c>
      <c r="C84" s="30" t="s">
        <v>102</v>
      </c>
      <c r="D84" s="31" t="n">
        <v>25</v>
      </c>
      <c r="E84" s="33" t="n">
        <f aca="false">IF(B84="","",IFERROR(INDEX(Persone!$G$8:$G$22,MATCH(B84,Persone!$A$8:$A$22,0)),""))</f>
        <v>20</v>
      </c>
      <c r="F84" s="16" t="n">
        <f aca="false">IF(ISNUMBER(E84),E84*D84,"")</f>
        <v>500</v>
      </c>
      <c r="G84" s="14" t="str">
        <f aca="false">IF(C84="","",IFERROR(INDEX(Commesse!$D$5:$D$34,MATCH(C84,Commesse!$A$5:$A$34,0)),""))</f>
        <v>A corpo</v>
      </c>
      <c r="H84" s="27" t="str">
        <f aca="false">IF(AND(B84="",C84=""),"",IF(NOT(ISNUMBER(E84)),"Persona non trovata",IF(G84="","Commessa non trovata","")))</f>
        <v/>
      </c>
    </row>
    <row r="85" customFormat="false" ht="15" hidden="false" customHeight="false" outlineLevel="0" collapsed="false">
      <c r="A85" s="32" t="n">
        <v>46266</v>
      </c>
      <c r="B85" s="30" t="s">
        <v>81</v>
      </c>
      <c r="C85" s="30" t="s">
        <v>116</v>
      </c>
      <c r="D85" s="31" t="n">
        <v>12</v>
      </c>
      <c r="E85" s="33" t="n">
        <f aca="false">IF(B85="","",IFERROR(INDEX(Persone!$G$8:$G$22,MATCH(B85,Persone!$A$8:$A$22,0)),""))</f>
        <v>20</v>
      </c>
      <c r="F85" s="16" t="n">
        <f aca="false">IF(ISNUMBER(E85),E85*D85,"")</f>
        <v>240</v>
      </c>
      <c r="G85" s="14" t="str">
        <f aca="false">IF(C85="","",IFERROR(INDEX(Commesse!$D$5:$D$34,MATCH(C85,Commesse!$A$5:$A$34,0)),""))</f>
        <v>Interno</v>
      </c>
      <c r="H85" s="27" t="str">
        <f aca="false">IF(AND(B85="",C85=""),"",IF(NOT(ISNUMBER(E85)),"Persona non trovata",IF(G85="","Commessa non trovata","")))</f>
        <v/>
      </c>
    </row>
    <row r="86" customFormat="false" ht="15" hidden="false" customHeight="false" outlineLevel="0" collapsed="false">
      <c r="A86" s="32"/>
      <c r="B86" s="30"/>
      <c r="C86" s="30"/>
      <c r="D86" s="31"/>
      <c r="E86" s="33" t="str">
        <f aca="false">IF(B86="","",IFERROR(INDEX(Persone!$G$8:$G$22,MATCH(B86,Persone!$A$8:$A$22,0)),""))</f>
        <v/>
      </c>
      <c r="F86" s="16" t="str">
        <f aca="false">IF(ISNUMBER(E86),E86*D86,"")</f>
        <v/>
      </c>
      <c r="G86" s="14" t="str">
        <f aca="false">IF(C86="","",IFERROR(INDEX(Commesse!$D$5:$D$34,MATCH(C86,Commesse!$A$5:$A$34,0)),""))</f>
        <v/>
      </c>
      <c r="H86" s="27" t="str">
        <f aca="false">IF(AND(B86="",C86=""),"",IF(NOT(ISNUMBER(E86)),"Persona non trovata",IF(G86="","Commessa non trovata","")))</f>
        <v/>
      </c>
    </row>
    <row r="87" customFormat="false" ht="15" hidden="false" customHeight="false" outlineLevel="0" collapsed="false">
      <c r="A87" s="32"/>
      <c r="B87" s="30"/>
      <c r="C87" s="30"/>
      <c r="D87" s="31"/>
      <c r="E87" s="33" t="str">
        <f aca="false">IF(B87="","",IFERROR(INDEX(Persone!$G$8:$G$22,MATCH(B87,Persone!$A$8:$A$22,0)),""))</f>
        <v/>
      </c>
      <c r="F87" s="16" t="str">
        <f aca="false">IF(ISNUMBER(E87),E87*D87,"")</f>
        <v/>
      </c>
      <c r="G87" s="14" t="str">
        <f aca="false">IF(C87="","",IFERROR(INDEX(Commesse!$D$5:$D$34,MATCH(C87,Commesse!$A$5:$A$34,0)),""))</f>
        <v/>
      </c>
      <c r="H87" s="27" t="str">
        <f aca="false">IF(AND(B87="",C87=""),"",IF(NOT(ISNUMBER(E87)),"Persona non trovata",IF(G87="","Commessa non trovata","")))</f>
        <v/>
      </c>
    </row>
    <row r="88" customFormat="false" ht="15" hidden="false" customHeight="false" outlineLevel="0" collapsed="false">
      <c r="A88" s="32"/>
      <c r="B88" s="30"/>
      <c r="C88" s="30"/>
      <c r="D88" s="31"/>
      <c r="E88" s="33" t="str">
        <f aca="false">IF(B88="","",IFERROR(INDEX(Persone!$G$8:$G$22,MATCH(B88,Persone!$A$8:$A$22,0)),""))</f>
        <v/>
      </c>
      <c r="F88" s="16" t="str">
        <f aca="false">IF(ISNUMBER(E88),E88*D88,"")</f>
        <v/>
      </c>
      <c r="G88" s="14" t="str">
        <f aca="false">IF(C88="","",IFERROR(INDEX(Commesse!$D$5:$D$34,MATCH(C88,Commesse!$A$5:$A$34,0)),""))</f>
        <v/>
      </c>
      <c r="H88" s="27" t="str">
        <f aca="false">IF(AND(B88="",C88=""),"",IF(NOT(ISNUMBER(E88)),"Persona non trovata",IF(G88="","Commessa non trovata","")))</f>
        <v/>
      </c>
    </row>
    <row r="89" customFormat="false" ht="15" hidden="false" customHeight="false" outlineLevel="0" collapsed="false">
      <c r="A89" s="32"/>
      <c r="B89" s="30"/>
      <c r="C89" s="30"/>
      <c r="D89" s="31"/>
      <c r="E89" s="33" t="str">
        <f aca="false">IF(B89="","",IFERROR(INDEX(Persone!$G$8:$G$22,MATCH(B89,Persone!$A$8:$A$22,0)),""))</f>
        <v/>
      </c>
      <c r="F89" s="16" t="str">
        <f aca="false">IF(ISNUMBER(E89),E89*D89,"")</f>
        <v/>
      </c>
      <c r="G89" s="14" t="str">
        <f aca="false">IF(C89="","",IFERROR(INDEX(Commesse!$D$5:$D$34,MATCH(C89,Commesse!$A$5:$A$34,0)),""))</f>
        <v/>
      </c>
      <c r="H89" s="27" t="str">
        <f aca="false">IF(AND(B89="",C89=""),"",IF(NOT(ISNUMBER(E89)),"Persona non trovata",IF(G89="","Commessa non trovata","")))</f>
        <v/>
      </c>
    </row>
    <row r="90" customFormat="false" ht="15" hidden="false" customHeight="false" outlineLevel="0" collapsed="false">
      <c r="A90" s="32"/>
      <c r="B90" s="30"/>
      <c r="C90" s="30"/>
      <c r="D90" s="31"/>
      <c r="E90" s="33" t="str">
        <f aca="false">IF(B90="","",IFERROR(INDEX(Persone!$G$8:$G$22,MATCH(B90,Persone!$A$8:$A$22,0)),""))</f>
        <v/>
      </c>
      <c r="F90" s="16" t="str">
        <f aca="false">IF(ISNUMBER(E90),E90*D90,"")</f>
        <v/>
      </c>
      <c r="G90" s="14" t="str">
        <f aca="false">IF(C90="","",IFERROR(INDEX(Commesse!$D$5:$D$34,MATCH(C90,Commesse!$A$5:$A$34,0)),""))</f>
        <v/>
      </c>
      <c r="H90" s="27" t="str">
        <f aca="false">IF(AND(B90="",C90=""),"",IF(NOT(ISNUMBER(E90)),"Persona non trovata",IF(G90="","Commessa non trovata","")))</f>
        <v/>
      </c>
    </row>
    <row r="91" customFormat="false" ht="15" hidden="false" customHeight="false" outlineLevel="0" collapsed="false">
      <c r="A91" s="32"/>
      <c r="B91" s="30"/>
      <c r="C91" s="30"/>
      <c r="D91" s="31"/>
      <c r="E91" s="33" t="str">
        <f aca="false">IF(B91="","",IFERROR(INDEX(Persone!$G$8:$G$22,MATCH(B91,Persone!$A$8:$A$22,0)),""))</f>
        <v/>
      </c>
      <c r="F91" s="16" t="str">
        <f aca="false">IF(ISNUMBER(E91),E91*D91,"")</f>
        <v/>
      </c>
      <c r="G91" s="14" t="str">
        <f aca="false">IF(C91="","",IFERROR(INDEX(Commesse!$D$5:$D$34,MATCH(C91,Commesse!$A$5:$A$34,0)),""))</f>
        <v/>
      </c>
      <c r="H91" s="27" t="str">
        <f aca="false">IF(AND(B91="",C91=""),"",IF(NOT(ISNUMBER(E91)),"Persona non trovata",IF(G91="","Commessa non trovata","")))</f>
        <v/>
      </c>
    </row>
    <row r="92" customFormat="false" ht="15" hidden="false" customHeight="false" outlineLevel="0" collapsed="false">
      <c r="A92" s="32"/>
      <c r="B92" s="30"/>
      <c r="C92" s="30"/>
      <c r="D92" s="31"/>
      <c r="E92" s="33" t="str">
        <f aca="false">IF(B92="","",IFERROR(INDEX(Persone!$G$8:$G$22,MATCH(B92,Persone!$A$8:$A$22,0)),""))</f>
        <v/>
      </c>
      <c r="F92" s="16" t="str">
        <f aca="false">IF(ISNUMBER(E92),E92*D92,"")</f>
        <v/>
      </c>
      <c r="G92" s="14" t="str">
        <f aca="false">IF(C92="","",IFERROR(INDEX(Commesse!$D$5:$D$34,MATCH(C92,Commesse!$A$5:$A$34,0)),""))</f>
        <v/>
      </c>
      <c r="H92" s="27" t="str">
        <f aca="false">IF(AND(B92="",C92=""),"",IF(NOT(ISNUMBER(E92)),"Persona non trovata",IF(G92="","Commessa non trovata","")))</f>
        <v/>
      </c>
    </row>
    <row r="93" customFormat="false" ht="15" hidden="false" customHeight="false" outlineLevel="0" collapsed="false">
      <c r="A93" s="32"/>
      <c r="B93" s="30"/>
      <c r="C93" s="30"/>
      <c r="D93" s="31"/>
      <c r="E93" s="33" t="str">
        <f aca="false">IF(B93="","",IFERROR(INDEX(Persone!$G$8:$G$22,MATCH(B93,Persone!$A$8:$A$22,0)),""))</f>
        <v/>
      </c>
      <c r="F93" s="16" t="str">
        <f aca="false">IF(ISNUMBER(E93),E93*D93,"")</f>
        <v/>
      </c>
      <c r="G93" s="14" t="str">
        <f aca="false">IF(C93="","",IFERROR(INDEX(Commesse!$D$5:$D$34,MATCH(C93,Commesse!$A$5:$A$34,0)),""))</f>
        <v/>
      </c>
      <c r="H93" s="27" t="str">
        <f aca="false">IF(AND(B93="",C93=""),"",IF(NOT(ISNUMBER(E93)),"Persona non trovata",IF(G93="","Commessa non trovata","")))</f>
        <v/>
      </c>
    </row>
    <row r="94" customFormat="false" ht="15" hidden="false" customHeight="false" outlineLevel="0" collapsed="false">
      <c r="A94" s="32"/>
      <c r="B94" s="30"/>
      <c r="C94" s="30"/>
      <c r="D94" s="31"/>
      <c r="E94" s="33" t="str">
        <f aca="false">IF(B94="","",IFERROR(INDEX(Persone!$G$8:$G$22,MATCH(B94,Persone!$A$8:$A$22,0)),""))</f>
        <v/>
      </c>
      <c r="F94" s="16" t="str">
        <f aca="false">IF(ISNUMBER(E94),E94*D94,"")</f>
        <v/>
      </c>
      <c r="G94" s="14" t="str">
        <f aca="false">IF(C94="","",IFERROR(INDEX(Commesse!$D$5:$D$34,MATCH(C94,Commesse!$A$5:$A$34,0)),""))</f>
        <v/>
      </c>
      <c r="H94" s="27" t="str">
        <f aca="false">IF(AND(B94="",C94=""),"",IF(NOT(ISNUMBER(E94)),"Persona non trovata",IF(G94="","Commessa non trovata","")))</f>
        <v/>
      </c>
    </row>
    <row r="95" customFormat="false" ht="15" hidden="false" customHeight="false" outlineLevel="0" collapsed="false">
      <c r="A95" s="32"/>
      <c r="B95" s="30"/>
      <c r="C95" s="30"/>
      <c r="D95" s="31"/>
      <c r="E95" s="33" t="str">
        <f aca="false">IF(B95="","",IFERROR(INDEX(Persone!$G$8:$G$22,MATCH(B95,Persone!$A$8:$A$22,0)),""))</f>
        <v/>
      </c>
      <c r="F95" s="16" t="str">
        <f aca="false">IF(ISNUMBER(E95),E95*D95,"")</f>
        <v/>
      </c>
      <c r="G95" s="14" t="str">
        <f aca="false">IF(C95="","",IFERROR(INDEX(Commesse!$D$5:$D$34,MATCH(C95,Commesse!$A$5:$A$34,0)),""))</f>
        <v/>
      </c>
      <c r="H95" s="27" t="str">
        <f aca="false">IF(AND(B95="",C95=""),"",IF(NOT(ISNUMBER(E95)),"Persona non trovata",IF(G95="","Commessa non trovata","")))</f>
        <v/>
      </c>
    </row>
    <row r="96" customFormat="false" ht="15" hidden="false" customHeight="false" outlineLevel="0" collapsed="false">
      <c r="A96" s="32"/>
      <c r="B96" s="30"/>
      <c r="C96" s="30"/>
      <c r="D96" s="31"/>
      <c r="E96" s="33" t="str">
        <f aca="false">IF(B96="","",IFERROR(INDEX(Persone!$G$8:$G$22,MATCH(B96,Persone!$A$8:$A$22,0)),""))</f>
        <v/>
      </c>
      <c r="F96" s="16" t="str">
        <f aca="false">IF(ISNUMBER(E96),E96*D96,"")</f>
        <v/>
      </c>
      <c r="G96" s="14" t="str">
        <f aca="false">IF(C96="","",IFERROR(INDEX(Commesse!$D$5:$D$34,MATCH(C96,Commesse!$A$5:$A$34,0)),""))</f>
        <v/>
      </c>
      <c r="H96" s="27" t="str">
        <f aca="false">IF(AND(B96="",C96=""),"",IF(NOT(ISNUMBER(E96)),"Persona non trovata",IF(G96="","Commessa non trovata","")))</f>
        <v/>
      </c>
    </row>
    <row r="97" customFormat="false" ht="15" hidden="false" customHeight="false" outlineLevel="0" collapsed="false">
      <c r="A97" s="32"/>
      <c r="B97" s="30"/>
      <c r="C97" s="30"/>
      <c r="D97" s="31"/>
      <c r="E97" s="33" t="str">
        <f aca="false">IF(B97="","",IFERROR(INDEX(Persone!$G$8:$G$22,MATCH(B97,Persone!$A$8:$A$22,0)),""))</f>
        <v/>
      </c>
      <c r="F97" s="16" t="str">
        <f aca="false">IF(ISNUMBER(E97),E97*D97,"")</f>
        <v/>
      </c>
      <c r="G97" s="14" t="str">
        <f aca="false">IF(C97="","",IFERROR(INDEX(Commesse!$D$5:$D$34,MATCH(C97,Commesse!$A$5:$A$34,0)),""))</f>
        <v/>
      </c>
      <c r="H97" s="27" t="str">
        <f aca="false">IF(AND(B97="",C97=""),"",IF(NOT(ISNUMBER(E97)),"Persona non trovata",IF(G97="","Commessa non trovata","")))</f>
        <v/>
      </c>
    </row>
    <row r="98" customFormat="false" ht="15" hidden="false" customHeight="false" outlineLevel="0" collapsed="false">
      <c r="A98" s="32"/>
      <c r="B98" s="30"/>
      <c r="C98" s="30"/>
      <c r="D98" s="31"/>
      <c r="E98" s="33" t="str">
        <f aca="false">IF(B98="","",IFERROR(INDEX(Persone!$G$8:$G$22,MATCH(B98,Persone!$A$8:$A$22,0)),""))</f>
        <v/>
      </c>
      <c r="F98" s="16" t="str">
        <f aca="false">IF(ISNUMBER(E98),E98*D98,"")</f>
        <v/>
      </c>
      <c r="G98" s="14" t="str">
        <f aca="false">IF(C98="","",IFERROR(INDEX(Commesse!$D$5:$D$34,MATCH(C98,Commesse!$A$5:$A$34,0)),""))</f>
        <v/>
      </c>
      <c r="H98" s="27" t="str">
        <f aca="false">IF(AND(B98="",C98=""),"",IF(NOT(ISNUMBER(E98)),"Persona non trovata",IF(G98="","Commessa non trovata","")))</f>
        <v/>
      </c>
    </row>
    <row r="99" customFormat="false" ht="15" hidden="false" customHeight="false" outlineLevel="0" collapsed="false">
      <c r="A99" s="32"/>
      <c r="B99" s="30"/>
      <c r="C99" s="30"/>
      <c r="D99" s="31"/>
      <c r="E99" s="33" t="str">
        <f aca="false">IF(B99="","",IFERROR(INDEX(Persone!$G$8:$G$22,MATCH(B99,Persone!$A$8:$A$22,0)),""))</f>
        <v/>
      </c>
      <c r="F99" s="16" t="str">
        <f aca="false">IF(ISNUMBER(E99),E99*D99,"")</f>
        <v/>
      </c>
      <c r="G99" s="14" t="str">
        <f aca="false">IF(C99="","",IFERROR(INDEX(Commesse!$D$5:$D$34,MATCH(C99,Commesse!$A$5:$A$34,0)),""))</f>
        <v/>
      </c>
      <c r="H99" s="27" t="str">
        <f aca="false">IF(AND(B99="",C99=""),"",IF(NOT(ISNUMBER(E99)),"Persona non trovata",IF(G99="","Commessa non trovata","")))</f>
        <v/>
      </c>
    </row>
    <row r="100" customFormat="false" ht="15" hidden="false" customHeight="false" outlineLevel="0" collapsed="false">
      <c r="A100" s="32"/>
      <c r="B100" s="30"/>
      <c r="C100" s="30"/>
      <c r="D100" s="31"/>
      <c r="E100" s="33" t="str">
        <f aca="false">IF(B100="","",IFERROR(INDEX(Persone!$G$8:$G$22,MATCH(B100,Persone!$A$8:$A$22,0)),""))</f>
        <v/>
      </c>
      <c r="F100" s="16" t="str">
        <f aca="false">IF(ISNUMBER(E100),E100*D100,"")</f>
        <v/>
      </c>
      <c r="G100" s="14" t="str">
        <f aca="false">IF(C100="","",IFERROR(INDEX(Commesse!$D$5:$D$34,MATCH(C100,Commesse!$A$5:$A$34,0)),""))</f>
        <v/>
      </c>
      <c r="H100" s="27" t="str">
        <f aca="false">IF(AND(B100="",C100=""),"",IF(NOT(ISNUMBER(E100)),"Persona non trovata",IF(G100="","Commessa non trovata","")))</f>
        <v/>
      </c>
    </row>
    <row r="101" customFormat="false" ht="15" hidden="false" customHeight="false" outlineLevel="0" collapsed="false">
      <c r="A101" s="32"/>
      <c r="B101" s="30"/>
      <c r="C101" s="30"/>
      <c r="D101" s="31"/>
      <c r="E101" s="33" t="str">
        <f aca="false">IF(B101="","",IFERROR(INDEX(Persone!$G$8:$G$22,MATCH(B101,Persone!$A$8:$A$22,0)),""))</f>
        <v/>
      </c>
      <c r="F101" s="16" t="str">
        <f aca="false">IF(ISNUMBER(E101),E101*D101,"")</f>
        <v/>
      </c>
      <c r="G101" s="14" t="str">
        <f aca="false">IF(C101="","",IFERROR(INDEX(Commesse!$D$5:$D$34,MATCH(C101,Commesse!$A$5:$A$34,0)),""))</f>
        <v/>
      </c>
      <c r="H101" s="27" t="str">
        <f aca="false">IF(AND(B101="",C101=""),"",IF(NOT(ISNUMBER(E101)),"Persona non trovata",IF(G101="","Commessa non trovata","")))</f>
        <v/>
      </c>
    </row>
    <row r="102" customFormat="false" ht="15" hidden="false" customHeight="false" outlineLevel="0" collapsed="false">
      <c r="A102" s="32"/>
      <c r="B102" s="30"/>
      <c r="C102" s="30"/>
      <c r="D102" s="31"/>
      <c r="E102" s="33" t="str">
        <f aca="false">IF(B102="","",IFERROR(INDEX(Persone!$G$8:$G$22,MATCH(B102,Persone!$A$8:$A$22,0)),""))</f>
        <v/>
      </c>
      <c r="F102" s="16" t="str">
        <f aca="false">IF(ISNUMBER(E102),E102*D102,"")</f>
        <v/>
      </c>
      <c r="G102" s="14" t="str">
        <f aca="false">IF(C102="","",IFERROR(INDEX(Commesse!$D$5:$D$34,MATCH(C102,Commesse!$A$5:$A$34,0)),""))</f>
        <v/>
      </c>
      <c r="H102" s="27" t="str">
        <f aca="false">IF(AND(B102="",C102=""),"",IF(NOT(ISNUMBER(E102)),"Persona non trovata",IF(G102="","Commessa non trovata","")))</f>
        <v/>
      </c>
    </row>
    <row r="103" customFormat="false" ht="15" hidden="false" customHeight="false" outlineLevel="0" collapsed="false">
      <c r="A103" s="32"/>
      <c r="B103" s="30"/>
      <c r="C103" s="30"/>
      <c r="D103" s="31"/>
      <c r="E103" s="33" t="str">
        <f aca="false">IF(B103="","",IFERROR(INDEX(Persone!$G$8:$G$22,MATCH(B103,Persone!$A$8:$A$22,0)),""))</f>
        <v/>
      </c>
      <c r="F103" s="16" t="str">
        <f aca="false">IF(ISNUMBER(E103),E103*D103,"")</f>
        <v/>
      </c>
      <c r="G103" s="14" t="str">
        <f aca="false">IF(C103="","",IFERROR(INDEX(Commesse!$D$5:$D$34,MATCH(C103,Commesse!$A$5:$A$34,0)),""))</f>
        <v/>
      </c>
      <c r="H103" s="27" t="str">
        <f aca="false">IF(AND(B103="",C103=""),"",IF(NOT(ISNUMBER(E103)),"Persona non trovata",IF(G103="","Commessa non trovata","")))</f>
        <v/>
      </c>
    </row>
    <row r="104" customFormat="false" ht="15" hidden="false" customHeight="false" outlineLevel="0" collapsed="false">
      <c r="A104" s="32"/>
      <c r="B104" s="30"/>
      <c r="C104" s="30"/>
      <c r="D104" s="31"/>
      <c r="E104" s="33" t="str">
        <f aca="false">IF(B104="","",IFERROR(INDEX(Persone!$G$8:$G$22,MATCH(B104,Persone!$A$8:$A$22,0)),""))</f>
        <v/>
      </c>
      <c r="F104" s="16" t="str">
        <f aca="false">IF(ISNUMBER(E104),E104*D104,"")</f>
        <v/>
      </c>
      <c r="G104" s="14" t="str">
        <f aca="false">IF(C104="","",IFERROR(INDEX(Commesse!$D$5:$D$34,MATCH(C104,Commesse!$A$5:$A$34,0)),""))</f>
        <v/>
      </c>
      <c r="H104" s="27" t="str">
        <f aca="false">IF(AND(B104="",C104=""),"",IF(NOT(ISNUMBER(E104)),"Persona non trovata",IF(G104="","Commessa non trovata","")))</f>
        <v/>
      </c>
    </row>
    <row r="105" customFormat="false" ht="15" hidden="false" customHeight="false" outlineLevel="0" collapsed="false">
      <c r="A105" s="32"/>
      <c r="B105" s="30"/>
      <c r="C105" s="30"/>
      <c r="D105" s="31"/>
      <c r="E105" s="33" t="str">
        <f aca="false">IF(B105="","",IFERROR(INDEX(Persone!$G$8:$G$22,MATCH(B105,Persone!$A$8:$A$22,0)),""))</f>
        <v/>
      </c>
      <c r="F105" s="16" t="str">
        <f aca="false">IF(ISNUMBER(E105),E105*D105,"")</f>
        <v/>
      </c>
      <c r="G105" s="14" t="str">
        <f aca="false">IF(C105="","",IFERROR(INDEX(Commesse!$D$5:$D$34,MATCH(C105,Commesse!$A$5:$A$34,0)),""))</f>
        <v/>
      </c>
      <c r="H105" s="27" t="str">
        <f aca="false">IF(AND(B105="",C105=""),"",IF(NOT(ISNUMBER(E105)),"Persona non trovata",IF(G105="","Commessa non trovata","")))</f>
        <v/>
      </c>
    </row>
    <row r="106" customFormat="false" ht="15" hidden="false" customHeight="false" outlineLevel="0" collapsed="false">
      <c r="A106" s="32"/>
      <c r="B106" s="30"/>
      <c r="C106" s="30"/>
      <c r="D106" s="31"/>
      <c r="E106" s="33" t="str">
        <f aca="false">IF(B106="","",IFERROR(INDEX(Persone!$G$8:$G$22,MATCH(B106,Persone!$A$8:$A$22,0)),""))</f>
        <v/>
      </c>
      <c r="F106" s="16" t="str">
        <f aca="false">IF(ISNUMBER(E106),E106*D106,"")</f>
        <v/>
      </c>
      <c r="G106" s="14" t="str">
        <f aca="false">IF(C106="","",IFERROR(INDEX(Commesse!$D$5:$D$34,MATCH(C106,Commesse!$A$5:$A$34,0)),""))</f>
        <v/>
      </c>
      <c r="H106" s="27" t="str">
        <f aca="false">IF(AND(B106="",C106=""),"",IF(NOT(ISNUMBER(E106)),"Persona non trovata",IF(G106="","Commessa non trovata","")))</f>
        <v/>
      </c>
    </row>
    <row r="107" customFormat="false" ht="15" hidden="false" customHeight="false" outlineLevel="0" collapsed="false">
      <c r="A107" s="32"/>
      <c r="B107" s="30"/>
      <c r="C107" s="30"/>
      <c r="D107" s="31"/>
      <c r="E107" s="33" t="str">
        <f aca="false">IF(B107="","",IFERROR(INDEX(Persone!$G$8:$G$22,MATCH(B107,Persone!$A$8:$A$22,0)),""))</f>
        <v/>
      </c>
      <c r="F107" s="16" t="str">
        <f aca="false">IF(ISNUMBER(E107),E107*D107,"")</f>
        <v/>
      </c>
      <c r="G107" s="14" t="str">
        <f aca="false">IF(C107="","",IFERROR(INDEX(Commesse!$D$5:$D$34,MATCH(C107,Commesse!$A$5:$A$34,0)),""))</f>
        <v/>
      </c>
      <c r="H107" s="27" t="str">
        <f aca="false">IF(AND(B107="",C107=""),"",IF(NOT(ISNUMBER(E107)),"Persona non trovata",IF(G107="","Commessa non trovata","")))</f>
        <v/>
      </c>
    </row>
    <row r="108" customFormat="false" ht="15" hidden="false" customHeight="false" outlineLevel="0" collapsed="false">
      <c r="A108" s="32"/>
      <c r="B108" s="30"/>
      <c r="C108" s="30"/>
      <c r="D108" s="31"/>
      <c r="E108" s="33" t="str">
        <f aca="false">IF(B108="","",IFERROR(INDEX(Persone!$G$8:$G$22,MATCH(B108,Persone!$A$8:$A$22,0)),""))</f>
        <v/>
      </c>
      <c r="F108" s="16" t="str">
        <f aca="false">IF(ISNUMBER(E108),E108*D108,"")</f>
        <v/>
      </c>
      <c r="G108" s="14" t="str">
        <f aca="false">IF(C108="","",IFERROR(INDEX(Commesse!$D$5:$D$34,MATCH(C108,Commesse!$A$5:$A$34,0)),""))</f>
        <v/>
      </c>
      <c r="H108" s="27" t="str">
        <f aca="false">IF(AND(B108="",C108=""),"",IF(NOT(ISNUMBER(E108)),"Persona non trovata",IF(G108="","Commessa non trovata","")))</f>
        <v/>
      </c>
    </row>
    <row r="109" customFormat="false" ht="15" hidden="false" customHeight="false" outlineLevel="0" collapsed="false">
      <c r="A109" s="32"/>
      <c r="B109" s="30"/>
      <c r="C109" s="30"/>
      <c r="D109" s="31"/>
      <c r="E109" s="33" t="str">
        <f aca="false">IF(B109="","",IFERROR(INDEX(Persone!$G$8:$G$22,MATCH(B109,Persone!$A$8:$A$22,0)),""))</f>
        <v/>
      </c>
      <c r="F109" s="16" t="str">
        <f aca="false">IF(ISNUMBER(E109),E109*D109,"")</f>
        <v/>
      </c>
      <c r="G109" s="14" t="str">
        <f aca="false">IF(C109="","",IFERROR(INDEX(Commesse!$D$5:$D$34,MATCH(C109,Commesse!$A$5:$A$34,0)),""))</f>
        <v/>
      </c>
      <c r="H109" s="27" t="str">
        <f aca="false">IF(AND(B109="",C109=""),"",IF(NOT(ISNUMBER(E109)),"Persona non trovata",IF(G109="","Commessa non trovata","")))</f>
        <v/>
      </c>
    </row>
    <row r="110" customFormat="false" ht="15" hidden="false" customHeight="false" outlineLevel="0" collapsed="false">
      <c r="A110" s="32"/>
      <c r="B110" s="30"/>
      <c r="C110" s="30"/>
      <c r="D110" s="31"/>
      <c r="E110" s="33" t="str">
        <f aca="false">IF(B110="","",IFERROR(INDEX(Persone!$G$8:$G$22,MATCH(B110,Persone!$A$8:$A$22,0)),""))</f>
        <v/>
      </c>
      <c r="F110" s="16" t="str">
        <f aca="false">IF(ISNUMBER(E110),E110*D110,"")</f>
        <v/>
      </c>
      <c r="G110" s="14" t="str">
        <f aca="false">IF(C110="","",IFERROR(INDEX(Commesse!$D$5:$D$34,MATCH(C110,Commesse!$A$5:$A$34,0)),""))</f>
        <v/>
      </c>
      <c r="H110" s="27" t="str">
        <f aca="false">IF(AND(B110="",C110=""),"",IF(NOT(ISNUMBER(E110)),"Persona non trovata",IF(G110="","Commessa non trovata","")))</f>
        <v/>
      </c>
    </row>
    <row r="111" customFormat="false" ht="15" hidden="false" customHeight="false" outlineLevel="0" collapsed="false">
      <c r="A111" s="32"/>
      <c r="B111" s="30"/>
      <c r="C111" s="30"/>
      <c r="D111" s="31"/>
      <c r="E111" s="33" t="str">
        <f aca="false">IF(B111="","",IFERROR(INDEX(Persone!$G$8:$G$22,MATCH(B111,Persone!$A$8:$A$22,0)),""))</f>
        <v/>
      </c>
      <c r="F111" s="16" t="str">
        <f aca="false">IF(ISNUMBER(E111),E111*D111,"")</f>
        <v/>
      </c>
      <c r="G111" s="14" t="str">
        <f aca="false">IF(C111="","",IFERROR(INDEX(Commesse!$D$5:$D$34,MATCH(C111,Commesse!$A$5:$A$34,0)),""))</f>
        <v/>
      </c>
      <c r="H111" s="27" t="str">
        <f aca="false">IF(AND(B111="",C111=""),"",IF(NOT(ISNUMBER(E111)),"Persona non trovata",IF(G111="","Commessa non trovata","")))</f>
        <v/>
      </c>
    </row>
    <row r="112" customFormat="false" ht="15" hidden="false" customHeight="false" outlineLevel="0" collapsed="false">
      <c r="A112" s="32"/>
      <c r="B112" s="30"/>
      <c r="C112" s="30"/>
      <c r="D112" s="31"/>
      <c r="E112" s="33" t="str">
        <f aca="false">IF(B112="","",IFERROR(INDEX(Persone!$G$8:$G$22,MATCH(B112,Persone!$A$8:$A$22,0)),""))</f>
        <v/>
      </c>
      <c r="F112" s="16" t="str">
        <f aca="false">IF(ISNUMBER(E112),E112*D112,"")</f>
        <v/>
      </c>
      <c r="G112" s="14" t="str">
        <f aca="false">IF(C112="","",IFERROR(INDEX(Commesse!$D$5:$D$34,MATCH(C112,Commesse!$A$5:$A$34,0)),""))</f>
        <v/>
      </c>
      <c r="H112" s="27" t="str">
        <f aca="false">IF(AND(B112="",C112=""),"",IF(NOT(ISNUMBER(E112)),"Persona non trovata",IF(G112="","Commessa non trovata","")))</f>
        <v/>
      </c>
    </row>
    <row r="113" customFormat="false" ht="15" hidden="false" customHeight="false" outlineLevel="0" collapsed="false">
      <c r="A113" s="32"/>
      <c r="B113" s="30"/>
      <c r="C113" s="30"/>
      <c r="D113" s="31"/>
      <c r="E113" s="33" t="str">
        <f aca="false">IF(B113="","",IFERROR(INDEX(Persone!$G$8:$G$22,MATCH(B113,Persone!$A$8:$A$22,0)),""))</f>
        <v/>
      </c>
      <c r="F113" s="16" t="str">
        <f aca="false">IF(ISNUMBER(E113),E113*D113,"")</f>
        <v/>
      </c>
      <c r="G113" s="14" t="str">
        <f aca="false">IF(C113="","",IFERROR(INDEX(Commesse!$D$5:$D$34,MATCH(C113,Commesse!$A$5:$A$34,0)),""))</f>
        <v/>
      </c>
      <c r="H113" s="27" t="str">
        <f aca="false">IF(AND(B113="",C113=""),"",IF(NOT(ISNUMBER(E113)),"Persona non trovata",IF(G113="","Commessa non trovata","")))</f>
        <v/>
      </c>
    </row>
    <row r="114" customFormat="false" ht="15" hidden="false" customHeight="false" outlineLevel="0" collapsed="false">
      <c r="A114" s="32"/>
      <c r="B114" s="30"/>
      <c r="C114" s="30"/>
      <c r="D114" s="31"/>
      <c r="E114" s="33" t="str">
        <f aca="false">IF(B114="","",IFERROR(INDEX(Persone!$G$8:$G$22,MATCH(B114,Persone!$A$8:$A$22,0)),""))</f>
        <v/>
      </c>
      <c r="F114" s="16" t="str">
        <f aca="false">IF(ISNUMBER(E114),E114*D114,"")</f>
        <v/>
      </c>
      <c r="G114" s="14" t="str">
        <f aca="false">IF(C114="","",IFERROR(INDEX(Commesse!$D$5:$D$34,MATCH(C114,Commesse!$A$5:$A$34,0)),""))</f>
        <v/>
      </c>
      <c r="H114" s="27" t="str">
        <f aca="false">IF(AND(B114="",C114=""),"",IF(NOT(ISNUMBER(E114)),"Persona non trovata",IF(G114="","Commessa non trovata","")))</f>
        <v/>
      </c>
    </row>
    <row r="115" customFormat="false" ht="15" hidden="false" customHeight="false" outlineLevel="0" collapsed="false">
      <c r="A115" s="32"/>
      <c r="B115" s="30"/>
      <c r="C115" s="30"/>
      <c r="D115" s="31"/>
      <c r="E115" s="33" t="str">
        <f aca="false">IF(B115="","",IFERROR(INDEX(Persone!$G$8:$G$22,MATCH(B115,Persone!$A$8:$A$22,0)),""))</f>
        <v/>
      </c>
      <c r="F115" s="16" t="str">
        <f aca="false">IF(ISNUMBER(E115),E115*D115,"")</f>
        <v/>
      </c>
      <c r="G115" s="14" t="str">
        <f aca="false">IF(C115="","",IFERROR(INDEX(Commesse!$D$5:$D$34,MATCH(C115,Commesse!$A$5:$A$34,0)),""))</f>
        <v/>
      </c>
      <c r="H115" s="27" t="str">
        <f aca="false">IF(AND(B115="",C115=""),"",IF(NOT(ISNUMBER(E115)),"Persona non trovata",IF(G115="","Commessa non trovata","")))</f>
        <v/>
      </c>
    </row>
    <row r="116" customFormat="false" ht="15" hidden="false" customHeight="false" outlineLevel="0" collapsed="false">
      <c r="A116" s="32"/>
      <c r="B116" s="30"/>
      <c r="C116" s="30"/>
      <c r="D116" s="31"/>
      <c r="E116" s="33" t="str">
        <f aca="false">IF(B116="","",IFERROR(INDEX(Persone!$G$8:$G$22,MATCH(B116,Persone!$A$8:$A$22,0)),""))</f>
        <v/>
      </c>
      <c r="F116" s="16" t="str">
        <f aca="false">IF(ISNUMBER(E116),E116*D116,"")</f>
        <v/>
      </c>
      <c r="G116" s="14" t="str">
        <f aca="false">IF(C116="","",IFERROR(INDEX(Commesse!$D$5:$D$34,MATCH(C116,Commesse!$A$5:$A$34,0)),""))</f>
        <v/>
      </c>
      <c r="H116" s="27" t="str">
        <f aca="false">IF(AND(B116="",C116=""),"",IF(NOT(ISNUMBER(E116)),"Persona non trovata",IF(G116="","Commessa non trovata","")))</f>
        <v/>
      </c>
    </row>
    <row r="117" customFormat="false" ht="15" hidden="false" customHeight="false" outlineLevel="0" collapsed="false">
      <c r="A117" s="32"/>
      <c r="B117" s="30"/>
      <c r="C117" s="30"/>
      <c r="D117" s="31"/>
      <c r="E117" s="33" t="str">
        <f aca="false">IF(B117="","",IFERROR(INDEX(Persone!$G$8:$G$22,MATCH(B117,Persone!$A$8:$A$22,0)),""))</f>
        <v/>
      </c>
      <c r="F117" s="16" t="str">
        <f aca="false">IF(ISNUMBER(E117),E117*D117,"")</f>
        <v/>
      </c>
      <c r="G117" s="14" t="str">
        <f aca="false">IF(C117="","",IFERROR(INDEX(Commesse!$D$5:$D$34,MATCH(C117,Commesse!$A$5:$A$34,0)),""))</f>
        <v/>
      </c>
      <c r="H117" s="27" t="str">
        <f aca="false">IF(AND(B117="",C117=""),"",IF(NOT(ISNUMBER(E117)),"Persona non trovata",IF(G117="","Commessa non trovata","")))</f>
        <v/>
      </c>
    </row>
    <row r="118" customFormat="false" ht="15" hidden="false" customHeight="false" outlineLevel="0" collapsed="false">
      <c r="A118" s="32"/>
      <c r="B118" s="30"/>
      <c r="C118" s="30"/>
      <c r="D118" s="31"/>
      <c r="E118" s="33" t="str">
        <f aca="false">IF(B118="","",IFERROR(INDEX(Persone!$G$8:$G$22,MATCH(B118,Persone!$A$8:$A$22,0)),""))</f>
        <v/>
      </c>
      <c r="F118" s="16" t="str">
        <f aca="false">IF(ISNUMBER(E118),E118*D118,"")</f>
        <v/>
      </c>
      <c r="G118" s="14" t="str">
        <f aca="false">IF(C118="","",IFERROR(INDEX(Commesse!$D$5:$D$34,MATCH(C118,Commesse!$A$5:$A$34,0)),""))</f>
        <v/>
      </c>
      <c r="H118" s="27" t="str">
        <f aca="false">IF(AND(B118="",C118=""),"",IF(NOT(ISNUMBER(E118)),"Persona non trovata",IF(G118="","Commessa non trovata","")))</f>
        <v/>
      </c>
    </row>
    <row r="119" customFormat="false" ht="15" hidden="false" customHeight="false" outlineLevel="0" collapsed="false">
      <c r="A119" s="32"/>
      <c r="B119" s="30"/>
      <c r="C119" s="30"/>
      <c r="D119" s="31"/>
      <c r="E119" s="33" t="str">
        <f aca="false">IF(B119="","",IFERROR(INDEX(Persone!$G$8:$G$22,MATCH(B119,Persone!$A$8:$A$22,0)),""))</f>
        <v/>
      </c>
      <c r="F119" s="16" t="str">
        <f aca="false">IF(ISNUMBER(E119),E119*D119,"")</f>
        <v/>
      </c>
      <c r="G119" s="14" t="str">
        <f aca="false">IF(C119="","",IFERROR(INDEX(Commesse!$D$5:$D$34,MATCH(C119,Commesse!$A$5:$A$34,0)),""))</f>
        <v/>
      </c>
      <c r="H119" s="27" t="str">
        <f aca="false">IF(AND(B119="",C119=""),"",IF(NOT(ISNUMBER(E119)),"Persona non trovata",IF(G119="","Commessa non trovata","")))</f>
        <v/>
      </c>
    </row>
    <row r="120" customFormat="false" ht="15" hidden="false" customHeight="false" outlineLevel="0" collapsed="false">
      <c r="A120" s="32"/>
      <c r="B120" s="30"/>
      <c r="C120" s="30"/>
      <c r="D120" s="31"/>
      <c r="E120" s="33" t="str">
        <f aca="false">IF(B120="","",IFERROR(INDEX(Persone!$G$8:$G$22,MATCH(B120,Persone!$A$8:$A$22,0)),""))</f>
        <v/>
      </c>
      <c r="F120" s="16" t="str">
        <f aca="false">IF(ISNUMBER(E120),E120*D120,"")</f>
        <v/>
      </c>
      <c r="G120" s="14" t="str">
        <f aca="false">IF(C120="","",IFERROR(INDEX(Commesse!$D$5:$D$34,MATCH(C120,Commesse!$A$5:$A$34,0)),""))</f>
        <v/>
      </c>
      <c r="H120" s="27" t="str">
        <f aca="false">IF(AND(B120="",C120=""),"",IF(NOT(ISNUMBER(E120)),"Persona non trovata",IF(G120="","Commessa non trovata","")))</f>
        <v/>
      </c>
    </row>
    <row r="121" customFormat="false" ht="15" hidden="false" customHeight="false" outlineLevel="0" collapsed="false">
      <c r="A121" s="32"/>
      <c r="B121" s="30"/>
      <c r="C121" s="30"/>
      <c r="D121" s="31"/>
      <c r="E121" s="33" t="str">
        <f aca="false">IF(B121="","",IFERROR(INDEX(Persone!$G$8:$G$22,MATCH(B121,Persone!$A$8:$A$22,0)),""))</f>
        <v/>
      </c>
      <c r="F121" s="16" t="str">
        <f aca="false">IF(ISNUMBER(E121),E121*D121,"")</f>
        <v/>
      </c>
      <c r="G121" s="14" t="str">
        <f aca="false">IF(C121="","",IFERROR(INDEX(Commesse!$D$5:$D$34,MATCH(C121,Commesse!$A$5:$A$34,0)),""))</f>
        <v/>
      </c>
      <c r="H121" s="27" t="str">
        <f aca="false">IF(AND(B121="",C121=""),"",IF(NOT(ISNUMBER(E121)),"Persona non trovata",IF(G121="","Commessa non trovata","")))</f>
        <v/>
      </c>
    </row>
    <row r="122" customFormat="false" ht="15" hidden="false" customHeight="false" outlineLevel="0" collapsed="false">
      <c r="A122" s="32"/>
      <c r="B122" s="30"/>
      <c r="C122" s="30"/>
      <c r="D122" s="31"/>
      <c r="E122" s="33" t="str">
        <f aca="false">IF(B122="","",IFERROR(INDEX(Persone!$G$8:$G$22,MATCH(B122,Persone!$A$8:$A$22,0)),""))</f>
        <v/>
      </c>
      <c r="F122" s="16" t="str">
        <f aca="false">IF(ISNUMBER(E122),E122*D122,"")</f>
        <v/>
      </c>
      <c r="G122" s="14" t="str">
        <f aca="false">IF(C122="","",IFERROR(INDEX(Commesse!$D$5:$D$34,MATCH(C122,Commesse!$A$5:$A$34,0)),""))</f>
        <v/>
      </c>
      <c r="H122" s="27" t="str">
        <f aca="false">IF(AND(B122="",C122=""),"",IF(NOT(ISNUMBER(E122)),"Persona non trovata",IF(G122="","Commessa non trovata","")))</f>
        <v/>
      </c>
    </row>
    <row r="123" customFormat="false" ht="15" hidden="false" customHeight="false" outlineLevel="0" collapsed="false">
      <c r="A123" s="32"/>
      <c r="B123" s="30"/>
      <c r="C123" s="30"/>
      <c r="D123" s="31"/>
      <c r="E123" s="33" t="str">
        <f aca="false">IF(B123="","",IFERROR(INDEX(Persone!$G$8:$G$22,MATCH(B123,Persone!$A$8:$A$22,0)),""))</f>
        <v/>
      </c>
      <c r="F123" s="16" t="str">
        <f aca="false">IF(ISNUMBER(E123),E123*D123,"")</f>
        <v/>
      </c>
      <c r="G123" s="14" t="str">
        <f aca="false">IF(C123="","",IFERROR(INDEX(Commesse!$D$5:$D$34,MATCH(C123,Commesse!$A$5:$A$34,0)),""))</f>
        <v/>
      </c>
      <c r="H123" s="27" t="str">
        <f aca="false">IF(AND(B123="",C123=""),"",IF(NOT(ISNUMBER(E123)),"Persona non trovata",IF(G123="","Commessa non trovata","")))</f>
        <v/>
      </c>
    </row>
    <row r="124" customFormat="false" ht="15" hidden="false" customHeight="false" outlineLevel="0" collapsed="false">
      <c r="A124" s="32"/>
      <c r="B124" s="30"/>
      <c r="C124" s="30"/>
      <c r="D124" s="31"/>
      <c r="E124" s="33" t="str">
        <f aca="false">IF(B124="","",IFERROR(INDEX(Persone!$G$8:$G$22,MATCH(B124,Persone!$A$8:$A$22,0)),""))</f>
        <v/>
      </c>
      <c r="F124" s="16" t="str">
        <f aca="false">IF(ISNUMBER(E124),E124*D124,"")</f>
        <v/>
      </c>
      <c r="G124" s="14" t="str">
        <f aca="false">IF(C124="","",IFERROR(INDEX(Commesse!$D$5:$D$34,MATCH(C124,Commesse!$A$5:$A$34,0)),""))</f>
        <v/>
      </c>
      <c r="H124" s="27" t="str">
        <f aca="false">IF(AND(B124="",C124=""),"",IF(NOT(ISNUMBER(E124)),"Persona non trovata",IF(G124="","Commessa non trovata","")))</f>
        <v/>
      </c>
    </row>
    <row r="125" customFormat="false" ht="15" hidden="false" customHeight="false" outlineLevel="0" collapsed="false">
      <c r="A125" s="32"/>
      <c r="B125" s="30"/>
      <c r="C125" s="30"/>
      <c r="D125" s="31"/>
      <c r="E125" s="33" t="str">
        <f aca="false">IF(B125="","",IFERROR(INDEX(Persone!$G$8:$G$22,MATCH(B125,Persone!$A$8:$A$22,0)),""))</f>
        <v/>
      </c>
      <c r="F125" s="16" t="str">
        <f aca="false">IF(ISNUMBER(E125),E125*D125,"")</f>
        <v/>
      </c>
      <c r="G125" s="14" t="str">
        <f aca="false">IF(C125="","",IFERROR(INDEX(Commesse!$D$5:$D$34,MATCH(C125,Commesse!$A$5:$A$34,0)),""))</f>
        <v/>
      </c>
      <c r="H125" s="27" t="str">
        <f aca="false">IF(AND(B125="",C125=""),"",IF(NOT(ISNUMBER(E125)),"Persona non trovata",IF(G125="","Commessa non trovata","")))</f>
        <v/>
      </c>
    </row>
    <row r="126" customFormat="false" ht="15" hidden="false" customHeight="false" outlineLevel="0" collapsed="false">
      <c r="A126" s="32"/>
      <c r="B126" s="30"/>
      <c r="C126" s="30"/>
      <c r="D126" s="31"/>
      <c r="E126" s="33" t="str">
        <f aca="false">IF(B126="","",IFERROR(INDEX(Persone!$G$8:$G$22,MATCH(B126,Persone!$A$8:$A$22,0)),""))</f>
        <v/>
      </c>
      <c r="F126" s="16" t="str">
        <f aca="false">IF(ISNUMBER(E126),E126*D126,"")</f>
        <v/>
      </c>
      <c r="G126" s="14" t="str">
        <f aca="false">IF(C126="","",IFERROR(INDEX(Commesse!$D$5:$D$34,MATCH(C126,Commesse!$A$5:$A$34,0)),""))</f>
        <v/>
      </c>
      <c r="H126" s="27" t="str">
        <f aca="false">IF(AND(B126="",C126=""),"",IF(NOT(ISNUMBER(E126)),"Persona non trovata",IF(G126="","Commessa non trovata","")))</f>
        <v/>
      </c>
    </row>
    <row r="127" customFormat="false" ht="15" hidden="false" customHeight="false" outlineLevel="0" collapsed="false">
      <c r="A127" s="32"/>
      <c r="B127" s="30"/>
      <c r="C127" s="30"/>
      <c r="D127" s="31"/>
      <c r="E127" s="33" t="str">
        <f aca="false">IF(B127="","",IFERROR(INDEX(Persone!$G$8:$G$22,MATCH(B127,Persone!$A$8:$A$22,0)),""))</f>
        <v/>
      </c>
      <c r="F127" s="16" t="str">
        <f aca="false">IF(ISNUMBER(E127),E127*D127,"")</f>
        <v/>
      </c>
      <c r="G127" s="14" t="str">
        <f aca="false">IF(C127="","",IFERROR(INDEX(Commesse!$D$5:$D$34,MATCH(C127,Commesse!$A$5:$A$34,0)),""))</f>
        <v/>
      </c>
      <c r="H127" s="27" t="str">
        <f aca="false">IF(AND(B127="",C127=""),"",IF(NOT(ISNUMBER(E127)),"Persona non trovata",IF(G127="","Commessa non trovata","")))</f>
        <v/>
      </c>
    </row>
    <row r="128" customFormat="false" ht="15" hidden="false" customHeight="false" outlineLevel="0" collapsed="false">
      <c r="A128" s="32"/>
      <c r="B128" s="30"/>
      <c r="C128" s="30"/>
      <c r="D128" s="31"/>
      <c r="E128" s="33" t="str">
        <f aca="false">IF(B128="","",IFERROR(INDEX(Persone!$G$8:$G$22,MATCH(B128,Persone!$A$8:$A$22,0)),""))</f>
        <v/>
      </c>
      <c r="F128" s="16" t="str">
        <f aca="false">IF(ISNUMBER(E128),E128*D128,"")</f>
        <v/>
      </c>
      <c r="G128" s="14" t="str">
        <f aca="false">IF(C128="","",IFERROR(INDEX(Commesse!$D$5:$D$34,MATCH(C128,Commesse!$A$5:$A$34,0)),""))</f>
        <v/>
      </c>
      <c r="H128" s="27" t="str">
        <f aca="false">IF(AND(B128="",C128=""),"",IF(NOT(ISNUMBER(E128)),"Persona non trovata",IF(G128="","Commessa non trovata","")))</f>
        <v/>
      </c>
    </row>
    <row r="129" customFormat="false" ht="15" hidden="false" customHeight="false" outlineLevel="0" collapsed="false">
      <c r="A129" s="32"/>
      <c r="B129" s="30"/>
      <c r="C129" s="30"/>
      <c r="D129" s="31"/>
      <c r="E129" s="33" t="str">
        <f aca="false">IF(B129="","",IFERROR(INDEX(Persone!$G$8:$G$22,MATCH(B129,Persone!$A$8:$A$22,0)),""))</f>
        <v/>
      </c>
      <c r="F129" s="16" t="str">
        <f aca="false">IF(ISNUMBER(E129),E129*D129,"")</f>
        <v/>
      </c>
      <c r="G129" s="14" t="str">
        <f aca="false">IF(C129="","",IFERROR(INDEX(Commesse!$D$5:$D$34,MATCH(C129,Commesse!$A$5:$A$34,0)),""))</f>
        <v/>
      </c>
      <c r="H129" s="27" t="str">
        <f aca="false">IF(AND(B129="",C129=""),"",IF(NOT(ISNUMBER(E129)),"Persona non trovata",IF(G129="","Commessa non trovata","")))</f>
        <v/>
      </c>
    </row>
    <row r="130" customFormat="false" ht="15" hidden="false" customHeight="false" outlineLevel="0" collapsed="false">
      <c r="A130" s="32"/>
      <c r="B130" s="30"/>
      <c r="C130" s="30"/>
      <c r="D130" s="31"/>
      <c r="E130" s="33" t="str">
        <f aca="false">IF(B130="","",IFERROR(INDEX(Persone!$G$8:$G$22,MATCH(B130,Persone!$A$8:$A$22,0)),""))</f>
        <v/>
      </c>
      <c r="F130" s="16" t="str">
        <f aca="false">IF(ISNUMBER(E130),E130*D130,"")</f>
        <v/>
      </c>
      <c r="G130" s="14" t="str">
        <f aca="false">IF(C130="","",IFERROR(INDEX(Commesse!$D$5:$D$34,MATCH(C130,Commesse!$A$5:$A$34,0)),""))</f>
        <v/>
      </c>
      <c r="H130" s="27" t="str">
        <f aca="false">IF(AND(B130="",C130=""),"",IF(NOT(ISNUMBER(E130)),"Persona non trovata",IF(G130="","Commessa non trovata","")))</f>
        <v/>
      </c>
    </row>
    <row r="131" customFormat="false" ht="15" hidden="false" customHeight="false" outlineLevel="0" collapsed="false">
      <c r="A131" s="32"/>
      <c r="B131" s="30"/>
      <c r="C131" s="30"/>
      <c r="D131" s="31"/>
      <c r="E131" s="33" t="str">
        <f aca="false">IF(B131="","",IFERROR(INDEX(Persone!$G$8:$G$22,MATCH(B131,Persone!$A$8:$A$22,0)),""))</f>
        <v/>
      </c>
      <c r="F131" s="16" t="str">
        <f aca="false">IF(ISNUMBER(E131),E131*D131,"")</f>
        <v/>
      </c>
      <c r="G131" s="14" t="str">
        <f aca="false">IF(C131="","",IFERROR(INDEX(Commesse!$D$5:$D$34,MATCH(C131,Commesse!$A$5:$A$34,0)),""))</f>
        <v/>
      </c>
      <c r="H131" s="27" t="str">
        <f aca="false">IF(AND(B131="",C131=""),"",IF(NOT(ISNUMBER(E131)),"Persona non trovata",IF(G131="","Commessa non trovata","")))</f>
        <v/>
      </c>
    </row>
    <row r="132" customFormat="false" ht="15" hidden="false" customHeight="false" outlineLevel="0" collapsed="false">
      <c r="A132" s="32"/>
      <c r="B132" s="30"/>
      <c r="C132" s="30"/>
      <c r="D132" s="31"/>
      <c r="E132" s="33" t="str">
        <f aca="false">IF(B132="","",IFERROR(INDEX(Persone!$G$8:$G$22,MATCH(B132,Persone!$A$8:$A$22,0)),""))</f>
        <v/>
      </c>
      <c r="F132" s="16" t="str">
        <f aca="false">IF(ISNUMBER(E132),E132*D132,"")</f>
        <v/>
      </c>
      <c r="G132" s="14" t="str">
        <f aca="false">IF(C132="","",IFERROR(INDEX(Commesse!$D$5:$D$34,MATCH(C132,Commesse!$A$5:$A$34,0)),""))</f>
        <v/>
      </c>
      <c r="H132" s="27" t="str">
        <f aca="false">IF(AND(B132="",C132=""),"",IF(NOT(ISNUMBER(E132)),"Persona non trovata",IF(G132="","Commessa non trovata","")))</f>
        <v/>
      </c>
    </row>
    <row r="133" customFormat="false" ht="15" hidden="false" customHeight="false" outlineLevel="0" collapsed="false">
      <c r="A133" s="32"/>
      <c r="B133" s="30"/>
      <c r="C133" s="30"/>
      <c r="D133" s="31"/>
      <c r="E133" s="33" t="str">
        <f aca="false">IF(B133="","",IFERROR(INDEX(Persone!$G$8:$G$22,MATCH(B133,Persone!$A$8:$A$22,0)),""))</f>
        <v/>
      </c>
      <c r="F133" s="16" t="str">
        <f aca="false">IF(ISNUMBER(E133),E133*D133,"")</f>
        <v/>
      </c>
      <c r="G133" s="14" t="str">
        <f aca="false">IF(C133="","",IFERROR(INDEX(Commesse!$D$5:$D$34,MATCH(C133,Commesse!$A$5:$A$34,0)),""))</f>
        <v/>
      </c>
      <c r="H133" s="27" t="str">
        <f aca="false">IF(AND(B133="",C133=""),"",IF(NOT(ISNUMBER(E133)),"Persona non trovata",IF(G133="","Commessa non trovata","")))</f>
        <v/>
      </c>
    </row>
    <row r="134" customFormat="false" ht="15" hidden="false" customHeight="false" outlineLevel="0" collapsed="false">
      <c r="A134" s="32"/>
      <c r="B134" s="30"/>
      <c r="C134" s="30"/>
      <c r="D134" s="31"/>
      <c r="E134" s="33" t="str">
        <f aca="false">IF(B134="","",IFERROR(INDEX(Persone!$G$8:$G$22,MATCH(B134,Persone!$A$8:$A$22,0)),""))</f>
        <v/>
      </c>
      <c r="F134" s="16" t="str">
        <f aca="false">IF(ISNUMBER(E134),E134*D134,"")</f>
        <v/>
      </c>
      <c r="G134" s="14" t="str">
        <f aca="false">IF(C134="","",IFERROR(INDEX(Commesse!$D$5:$D$34,MATCH(C134,Commesse!$A$5:$A$34,0)),""))</f>
        <v/>
      </c>
      <c r="H134" s="27" t="str">
        <f aca="false">IF(AND(B134="",C134=""),"",IF(NOT(ISNUMBER(E134)),"Persona non trovata",IF(G134="","Commessa non trovata","")))</f>
        <v/>
      </c>
    </row>
    <row r="135" customFormat="false" ht="15" hidden="false" customHeight="false" outlineLevel="0" collapsed="false">
      <c r="A135" s="32"/>
      <c r="B135" s="30"/>
      <c r="C135" s="30"/>
      <c r="D135" s="31"/>
      <c r="E135" s="33" t="str">
        <f aca="false">IF(B135="","",IFERROR(INDEX(Persone!$G$8:$G$22,MATCH(B135,Persone!$A$8:$A$22,0)),""))</f>
        <v/>
      </c>
      <c r="F135" s="16" t="str">
        <f aca="false">IF(ISNUMBER(E135),E135*D135,"")</f>
        <v/>
      </c>
      <c r="G135" s="14" t="str">
        <f aca="false">IF(C135="","",IFERROR(INDEX(Commesse!$D$5:$D$34,MATCH(C135,Commesse!$A$5:$A$34,0)),""))</f>
        <v/>
      </c>
      <c r="H135" s="27" t="str">
        <f aca="false">IF(AND(B135="",C135=""),"",IF(NOT(ISNUMBER(E135)),"Persona non trovata",IF(G135="","Commessa non trovata","")))</f>
        <v/>
      </c>
    </row>
    <row r="136" customFormat="false" ht="15" hidden="false" customHeight="false" outlineLevel="0" collapsed="false">
      <c r="A136" s="32"/>
      <c r="B136" s="30"/>
      <c r="C136" s="30"/>
      <c r="D136" s="31"/>
      <c r="E136" s="33" t="str">
        <f aca="false">IF(B136="","",IFERROR(INDEX(Persone!$G$8:$G$22,MATCH(B136,Persone!$A$8:$A$22,0)),""))</f>
        <v/>
      </c>
      <c r="F136" s="16" t="str">
        <f aca="false">IF(ISNUMBER(E136),E136*D136,"")</f>
        <v/>
      </c>
      <c r="G136" s="14" t="str">
        <f aca="false">IF(C136="","",IFERROR(INDEX(Commesse!$D$5:$D$34,MATCH(C136,Commesse!$A$5:$A$34,0)),""))</f>
        <v/>
      </c>
      <c r="H136" s="27" t="str">
        <f aca="false">IF(AND(B136="",C136=""),"",IF(NOT(ISNUMBER(E136)),"Persona non trovata",IF(G136="","Commessa non trovata","")))</f>
        <v/>
      </c>
    </row>
    <row r="137" customFormat="false" ht="15" hidden="false" customHeight="false" outlineLevel="0" collapsed="false">
      <c r="A137" s="32"/>
      <c r="B137" s="30"/>
      <c r="C137" s="30"/>
      <c r="D137" s="31"/>
      <c r="E137" s="33" t="str">
        <f aca="false">IF(B137="","",IFERROR(INDEX(Persone!$G$8:$G$22,MATCH(B137,Persone!$A$8:$A$22,0)),""))</f>
        <v/>
      </c>
      <c r="F137" s="16" t="str">
        <f aca="false">IF(ISNUMBER(E137),E137*D137,"")</f>
        <v/>
      </c>
      <c r="G137" s="14" t="str">
        <f aca="false">IF(C137="","",IFERROR(INDEX(Commesse!$D$5:$D$34,MATCH(C137,Commesse!$A$5:$A$34,0)),""))</f>
        <v/>
      </c>
      <c r="H137" s="27" t="str">
        <f aca="false">IF(AND(B137="",C137=""),"",IF(NOT(ISNUMBER(E137)),"Persona non trovata",IF(G137="","Commessa non trovata","")))</f>
        <v/>
      </c>
    </row>
    <row r="138" customFormat="false" ht="15" hidden="false" customHeight="false" outlineLevel="0" collapsed="false">
      <c r="A138" s="32"/>
      <c r="B138" s="30"/>
      <c r="C138" s="30"/>
      <c r="D138" s="31"/>
      <c r="E138" s="33" t="str">
        <f aca="false">IF(B138="","",IFERROR(INDEX(Persone!$G$8:$G$22,MATCH(B138,Persone!$A$8:$A$22,0)),""))</f>
        <v/>
      </c>
      <c r="F138" s="16" t="str">
        <f aca="false">IF(ISNUMBER(E138),E138*D138,"")</f>
        <v/>
      </c>
      <c r="G138" s="14" t="str">
        <f aca="false">IF(C138="","",IFERROR(INDEX(Commesse!$D$5:$D$34,MATCH(C138,Commesse!$A$5:$A$34,0)),""))</f>
        <v/>
      </c>
      <c r="H138" s="27" t="str">
        <f aca="false">IF(AND(B138="",C138=""),"",IF(NOT(ISNUMBER(E138)),"Persona non trovata",IF(G138="","Commessa non trovata","")))</f>
        <v/>
      </c>
    </row>
    <row r="139" customFormat="false" ht="15" hidden="false" customHeight="false" outlineLevel="0" collapsed="false">
      <c r="A139" s="32"/>
      <c r="B139" s="30"/>
      <c r="C139" s="30"/>
      <c r="D139" s="31"/>
      <c r="E139" s="33" t="str">
        <f aca="false">IF(B139="","",IFERROR(INDEX(Persone!$G$8:$G$22,MATCH(B139,Persone!$A$8:$A$22,0)),""))</f>
        <v/>
      </c>
      <c r="F139" s="16" t="str">
        <f aca="false">IF(ISNUMBER(E139),E139*D139,"")</f>
        <v/>
      </c>
      <c r="G139" s="14" t="str">
        <f aca="false">IF(C139="","",IFERROR(INDEX(Commesse!$D$5:$D$34,MATCH(C139,Commesse!$A$5:$A$34,0)),""))</f>
        <v/>
      </c>
      <c r="H139" s="27" t="str">
        <f aca="false">IF(AND(B139="",C139=""),"",IF(NOT(ISNUMBER(E139)),"Persona non trovata",IF(G139="","Commessa non trovata","")))</f>
        <v/>
      </c>
    </row>
    <row r="140" customFormat="false" ht="15" hidden="false" customHeight="false" outlineLevel="0" collapsed="false">
      <c r="A140" s="32"/>
      <c r="B140" s="30"/>
      <c r="C140" s="30"/>
      <c r="D140" s="31"/>
      <c r="E140" s="33" t="str">
        <f aca="false">IF(B140="","",IFERROR(INDEX(Persone!$G$8:$G$22,MATCH(B140,Persone!$A$8:$A$22,0)),""))</f>
        <v/>
      </c>
      <c r="F140" s="16" t="str">
        <f aca="false">IF(ISNUMBER(E140),E140*D140,"")</f>
        <v/>
      </c>
      <c r="G140" s="14" t="str">
        <f aca="false">IF(C140="","",IFERROR(INDEX(Commesse!$D$5:$D$34,MATCH(C140,Commesse!$A$5:$A$34,0)),""))</f>
        <v/>
      </c>
      <c r="H140" s="27" t="str">
        <f aca="false">IF(AND(B140="",C140=""),"",IF(NOT(ISNUMBER(E140)),"Persona non trovata",IF(G140="","Commessa non trovata","")))</f>
        <v/>
      </c>
    </row>
    <row r="141" customFormat="false" ht="15" hidden="false" customHeight="false" outlineLevel="0" collapsed="false">
      <c r="A141" s="32"/>
      <c r="B141" s="30"/>
      <c r="C141" s="30"/>
      <c r="D141" s="31"/>
      <c r="E141" s="33" t="str">
        <f aca="false">IF(B141="","",IFERROR(INDEX(Persone!$G$8:$G$22,MATCH(B141,Persone!$A$8:$A$22,0)),""))</f>
        <v/>
      </c>
      <c r="F141" s="16" t="str">
        <f aca="false">IF(ISNUMBER(E141),E141*D141,"")</f>
        <v/>
      </c>
      <c r="G141" s="14" t="str">
        <f aca="false">IF(C141="","",IFERROR(INDEX(Commesse!$D$5:$D$34,MATCH(C141,Commesse!$A$5:$A$34,0)),""))</f>
        <v/>
      </c>
      <c r="H141" s="27" t="str">
        <f aca="false">IF(AND(B141="",C141=""),"",IF(NOT(ISNUMBER(E141)),"Persona non trovata",IF(G141="","Commessa non trovata","")))</f>
        <v/>
      </c>
    </row>
    <row r="142" customFormat="false" ht="15" hidden="false" customHeight="false" outlineLevel="0" collapsed="false">
      <c r="A142" s="32"/>
      <c r="B142" s="30"/>
      <c r="C142" s="30"/>
      <c r="D142" s="31"/>
      <c r="E142" s="33" t="str">
        <f aca="false">IF(B142="","",IFERROR(INDEX(Persone!$G$8:$G$22,MATCH(B142,Persone!$A$8:$A$22,0)),""))</f>
        <v/>
      </c>
      <c r="F142" s="16" t="str">
        <f aca="false">IF(ISNUMBER(E142),E142*D142,"")</f>
        <v/>
      </c>
      <c r="G142" s="14" t="str">
        <f aca="false">IF(C142="","",IFERROR(INDEX(Commesse!$D$5:$D$34,MATCH(C142,Commesse!$A$5:$A$34,0)),""))</f>
        <v/>
      </c>
      <c r="H142" s="27" t="str">
        <f aca="false">IF(AND(B142="",C142=""),"",IF(NOT(ISNUMBER(E142)),"Persona non trovata",IF(G142="","Commessa non trovata","")))</f>
        <v/>
      </c>
    </row>
    <row r="143" customFormat="false" ht="15" hidden="false" customHeight="false" outlineLevel="0" collapsed="false">
      <c r="A143" s="32"/>
      <c r="B143" s="30"/>
      <c r="C143" s="30"/>
      <c r="D143" s="31"/>
      <c r="E143" s="33" t="str">
        <f aca="false">IF(B143="","",IFERROR(INDEX(Persone!$G$8:$G$22,MATCH(B143,Persone!$A$8:$A$22,0)),""))</f>
        <v/>
      </c>
      <c r="F143" s="16" t="str">
        <f aca="false">IF(ISNUMBER(E143),E143*D143,"")</f>
        <v/>
      </c>
      <c r="G143" s="14" t="str">
        <f aca="false">IF(C143="","",IFERROR(INDEX(Commesse!$D$5:$D$34,MATCH(C143,Commesse!$A$5:$A$34,0)),""))</f>
        <v/>
      </c>
      <c r="H143" s="27" t="str">
        <f aca="false">IF(AND(B143="",C143=""),"",IF(NOT(ISNUMBER(E143)),"Persona non trovata",IF(G143="","Commessa non trovata","")))</f>
        <v/>
      </c>
    </row>
    <row r="144" customFormat="false" ht="15" hidden="false" customHeight="false" outlineLevel="0" collapsed="false">
      <c r="A144" s="32"/>
      <c r="B144" s="30"/>
      <c r="C144" s="30"/>
      <c r="D144" s="31"/>
      <c r="E144" s="33" t="str">
        <f aca="false">IF(B144="","",IFERROR(INDEX(Persone!$G$8:$G$22,MATCH(B144,Persone!$A$8:$A$22,0)),""))</f>
        <v/>
      </c>
      <c r="F144" s="16" t="str">
        <f aca="false">IF(ISNUMBER(E144),E144*D144,"")</f>
        <v/>
      </c>
      <c r="G144" s="14" t="str">
        <f aca="false">IF(C144="","",IFERROR(INDEX(Commesse!$D$5:$D$34,MATCH(C144,Commesse!$A$5:$A$34,0)),""))</f>
        <v/>
      </c>
      <c r="H144" s="27" t="str">
        <f aca="false">IF(AND(B144="",C144=""),"",IF(NOT(ISNUMBER(E144)),"Persona non trovata",IF(G144="","Commessa non trovata","")))</f>
        <v/>
      </c>
    </row>
    <row r="145" customFormat="false" ht="15" hidden="false" customHeight="false" outlineLevel="0" collapsed="false">
      <c r="A145" s="32"/>
      <c r="B145" s="30"/>
      <c r="C145" s="30"/>
      <c r="D145" s="31"/>
      <c r="E145" s="33" t="str">
        <f aca="false">IF(B145="","",IFERROR(INDEX(Persone!$G$8:$G$22,MATCH(B145,Persone!$A$8:$A$22,0)),""))</f>
        <v/>
      </c>
      <c r="F145" s="16" t="str">
        <f aca="false">IF(ISNUMBER(E145),E145*D145,"")</f>
        <v/>
      </c>
      <c r="G145" s="14" t="str">
        <f aca="false">IF(C145="","",IFERROR(INDEX(Commesse!$D$5:$D$34,MATCH(C145,Commesse!$A$5:$A$34,0)),""))</f>
        <v/>
      </c>
      <c r="H145" s="27" t="str">
        <f aca="false">IF(AND(B145="",C145=""),"",IF(NOT(ISNUMBER(E145)),"Persona non trovata",IF(G145="","Commessa non trovata","")))</f>
        <v/>
      </c>
    </row>
    <row r="146" customFormat="false" ht="15" hidden="false" customHeight="false" outlineLevel="0" collapsed="false">
      <c r="A146" s="32"/>
      <c r="B146" s="30"/>
      <c r="C146" s="30"/>
      <c r="D146" s="31"/>
      <c r="E146" s="33" t="str">
        <f aca="false">IF(B146="","",IFERROR(INDEX(Persone!$G$8:$G$22,MATCH(B146,Persone!$A$8:$A$22,0)),""))</f>
        <v/>
      </c>
      <c r="F146" s="16" t="str">
        <f aca="false">IF(ISNUMBER(E146),E146*D146,"")</f>
        <v/>
      </c>
      <c r="G146" s="14" t="str">
        <f aca="false">IF(C146="","",IFERROR(INDEX(Commesse!$D$5:$D$34,MATCH(C146,Commesse!$A$5:$A$34,0)),""))</f>
        <v/>
      </c>
      <c r="H146" s="27" t="str">
        <f aca="false">IF(AND(B146="",C146=""),"",IF(NOT(ISNUMBER(E146)),"Persona non trovata",IF(G146="","Commessa non trovata","")))</f>
        <v/>
      </c>
    </row>
    <row r="147" customFormat="false" ht="15" hidden="false" customHeight="false" outlineLevel="0" collapsed="false">
      <c r="A147" s="32"/>
      <c r="B147" s="30"/>
      <c r="C147" s="30"/>
      <c r="D147" s="31"/>
      <c r="E147" s="33" t="str">
        <f aca="false">IF(B147="","",IFERROR(INDEX(Persone!$G$8:$G$22,MATCH(B147,Persone!$A$8:$A$22,0)),""))</f>
        <v/>
      </c>
      <c r="F147" s="16" t="str">
        <f aca="false">IF(ISNUMBER(E147),E147*D147,"")</f>
        <v/>
      </c>
      <c r="G147" s="14" t="str">
        <f aca="false">IF(C147="","",IFERROR(INDEX(Commesse!$D$5:$D$34,MATCH(C147,Commesse!$A$5:$A$34,0)),""))</f>
        <v/>
      </c>
      <c r="H147" s="27" t="str">
        <f aca="false">IF(AND(B147="",C147=""),"",IF(NOT(ISNUMBER(E147)),"Persona non trovata",IF(G147="","Commessa non trovata","")))</f>
        <v/>
      </c>
    </row>
    <row r="148" customFormat="false" ht="15" hidden="false" customHeight="false" outlineLevel="0" collapsed="false">
      <c r="A148" s="32"/>
      <c r="B148" s="30"/>
      <c r="C148" s="30"/>
      <c r="D148" s="31"/>
      <c r="E148" s="33" t="str">
        <f aca="false">IF(B148="","",IFERROR(INDEX(Persone!$G$8:$G$22,MATCH(B148,Persone!$A$8:$A$22,0)),""))</f>
        <v/>
      </c>
      <c r="F148" s="16" t="str">
        <f aca="false">IF(ISNUMBER(E148),E148*D148,"")</f>
        <v/>
      </c>
      <c r="G148" s="14" t="str">
        <f aca="false">IF(C148="","",IFERROR(INDEX(Commesse!$D$5:$D$34,MATCH(C148,Commesse!$A$5:$A$34,0)),""))</f>
        <v/>
      </c>
      <c r="H148" s="27" t="str">
        <f aca="false">IF(AND(B148="",C148=""),"",IF(NOT(ISNUMBER(E148)),"Persona non trovata",IF(G148="","Commessa non trovata","")))</f>
        <v/>
      </c>
    </row>
    <row r="149" customFormat="false" ht="15" hidden="false" customHeight="false" outlineLevel="0" collapsed="false">
      <c r="A149" s="32"/>
      <c r="B149" s="30"/>
      <c r="C149" s="30"/>
      <c r="D149" s="31"/>
      <c r="E149" s="33" t="str">
        <f aca="false">IF(B149="","",IFERROR(INDEX(Persone!$G$8:$G$22,MATCH(B149,Persone!$A$8:$A$22,0)),""))</f>
        <v/>
      </c>
      <c r="F149" s="16" t="str">
        <f aca="false">IF(ISNUMBER(E149),E149*D149,"")</f>
        <v/>
      </c>
      <c r="G149" s="14" t="str">
        <f aca="false">IF(C149="","",IFERROR(INDEX(Commesse!$D$5:$D$34,MATCH(C149,Commesse!$A$5:$A$34,0)),""))</f>
        <v/>
      </c>
      <c r="H149" s="27" t="str">
        <f aca="false">IF(AND(B149="",C149=""),"",IF(NOT(ISNUMBER(E149)),"Persona non trovata",IF(G149="","Commessa non trovata","")))</f>
        <v/>
      </c>
    </row>
    <row r="150" customFormat="false" ht="15" hidden="false" customHeight="false" outlineLevel="0" collapsed="false">
      <c r="A150" s="32"/>
      <c r="B150" s="30"/>
      <c r="C150" s="30"/>
      <c r="D150" s="31"/>
      <c r="E150" s="33" t="str">
        <f aca="false">IF(B150="","",IFERROR(INDEX(Persone!$G$8:$G$22,MATCH(B150,Persone!$A$8:$A$22,0)),""))</f>
        <v/>
      </c>
      <c r="F150" s="16" t="str">
        <f aca="false">IF(ISNUMBER(E150),E150*D150,"")</f>
        <v/>
      </c>
      <c r="G150" s="14" t="str">
        <f aca="false">IF(C150="","",IFERROR(INDEX(Commesse!$D$5:$D$34,MATCH(C150,Commesse!$A$5:$A$34,0)),""))</f>
        <v/>
      </c>
      <c r="H150" s="27" t="str">
        <f aca="false">IF(AND(B150="",C150=""),"",IF(NOT(ISNUMBER(E150)),"Persona non trovata",IF(G150="","Commessa non trovata","")))</f>
        <v/>
      </c>
    </row>
    <row r="151" customFormat="false" ht="15" hidden="false" customHeight="false" outlineLevel="0" collapsed="false">
      <c r="A151" s="32"/>
      <c r="B151" s="30"/>
      <c r="C151" s="30"/>
      <c r="D151" s="31"/>
      <c r="E151" s="33" t="str">
        <f aca="false">IF(B151="","",IFERROR(INDEX(Persone!$G$8:$G$22,MATCH(B151,Persone!$A$8:$A$22,0)),""))</f>
        <v/>
      </c>
      <c r="F151" s="16" t="str">
        <f aca="false">IF(ISNUMBER(E151),E151*D151,"")</f>
        <v/>
      </c>
      <c r="G151" s="14" t="str">
        <f aca="false">IF(C151="","",IFERROR(INDEX(Commesse!$D$5:$D$34,MATCH(C151,Commesse!$A$5:$A$34,0)),""))</f>
        <v/>
      </c>
      <c r="H151" s="27" t="str">
        <f aca="false">IF(AND(B151="",C151=""),"",IF(NOT(ISNUMBER(E151)),"Persona non trovata",IF(G151="","Commessa non trovata","")))</f>
        <v/>
      </c>
    </row>
    <row r="152" customFormat="false" ht="15" hidden="false" customHeight="false" outlineLevel="0" collapsed="false">
      <c r="A152" s="32"/>
      <c r="B152" s="30"/>
      <c r="C152" s="30"/>
      <c r="D152" s="31"/>
      <c r="E152" s="33" t="str">
        <f aca="false">IF(B152="","",IFERROR(INDEX(Persone!$G$8:$G$22,MATCH(B152,Persone!$A$8:$A$22,0)),""))</f>
        <v/>
      </c>
      <c r="F152" s="16" t="str">
        <f aca="false">IF(ISNUMBER(E152),E152*D152,"")</f>
        <v/>
      </c>
      <c r="G152" s="14" t="str">
        <f aca="false">IF(C152="","",IFERROR(INDEX(Commesse!$D$5:$D$34,MATCH(C152,Commesse!$A$5:$A$34,0)),""))</f>
        <v/>
      </c>
      <c r="H152" s="27" t="str">
        <f aca="false">IF(AND(B152="",C152=""),"",IF(NOT(ISNUMBER(E152)),"Persona non trovata",IF(G152="","Commessa non trovata","")))</f>
        <v/>
      </c>
    </row>
    <row r="153" customFormat="false" ht="15" hidden="false" customHeight="false" outlineLevel="0" collapsed="false">
      <c r="A153" s="32"/>
      <c r="B153" s="30"/>
      <c r="C153" s="30"/>
      <c r="D153" s="31"/>
      <c r="E153" s="33" t="str">
        <f aca="false">IF(B153="","",IFERROR(INDEX(Persone!$G$8:$G$22,MATCH(B153,Persone!$A$8:$A$22,0)),""))</f>
        <v/>
      </c>
      <c r="F153" s="16" t="str">
        <f aca="false">IF(ISNUMBER(E153),E153*D153,"")</f>
        <v/>
      </c>
      <c r="G153" s="14" t="str">
        <f aca="false">IF(C153="","",IFERROR(INDEX(Commesse!$D$5:$D$34,MATCH(C153,Commesse!$A$5:$A$34,0)),""))</f>
        <v/>
      </c>
      <c r="H153" s="27" t="str">
        <f aca="false">IF(AND(B153="",C153=""),"",IF(NOT(ISNUMBER(E153)),"Persona non trovata",IF(G153="","Commessa non trovata","")))</f>
        <v/>
      </c>
    </row>
    <row r="154" customFormat="false" ht="15" hidden="false" customHeight="false" outlineLevel="0" collapsed="false">
      <c r="A154" s="32"/>
      <c r="B154" s="30"/>
      <c r="C154" s="30"/>
      <c r="D154" s="31"/>
      <c r="E154" s="33" t="str">
        <f aca="false">IF(B154="","",IFERROR(INDEX(Persone!$G$8:$G$22,MATCH(B154,Persone!$A$8:$A$22,0)),""))</f>
        <v/>
      </c>
      <c r="F154" s="16" t="str">
        <f aca="false">IF(ISNUMBER(E154),E154*D154,"")</f>
        <v/>
      </c>
      <c r="G154" s="14" t="str">
        <f aca="false">IF(C154="","",IFERROR(INDEX(Commesse!$D$5:$D$34,MATCH(C154,Commesse!$A$5:$A$34,0)),""))</f>
        <v/>
      </c>
      <c r="H154" s="27" t="str">
        <f aca="false">IF(AND(B154="",C154=""),"",IF(NOT(ISNUMBER(E154)),"Persona non trovata",IF(G154="","Commessa non trovata","")))</f>
        <v/>
      </c>
    </row>
    <row r="155" customFormat="false" ht="15" hidden="false" customHeight="false" outlineLevel="0" collapsed="false">
      <c r="A155" s="32"/>
      <c r="B155" s="30"/>
      <c r="C155" s="30"/>
      <c r="D155" s="31"/>
      <c r="E155" s="33" t="str">
        <f aca="false">IF(B155="","",IFERROR(INDEX(Persone!$G$8:$G$22,MATCH(B155,Persone!$A$8:$A$22,0)),""))</f>
        <v/>
      </c>
      <c r="F155" s="16" t="str">
        <f aca="false">IF(ISNUMBER(E155),E155*D155,"")</f>
        <v/>
      </c>
      <c r="G155" s="14" t="str">
        <f aca="false">IF(C155="","",IFERROR(INDEX(Commesse!$D$5:$D$34,MATCH(C155,Commesse!$A$5:$A$34,0)),""))</f>
        <v/>
      </c>
      <c r="H155" s="27" t="str">
        <f aca="false">IF(AND(B155="",C155=""),"",IF(NOT(ISNUMBER(E155)),"Persona non trovata",IF(G155="","Commessa non trovata","")))</f>
        <v/>
      </c>
    </row>
    <row r="156" customFormat="false" ht="15" hidden="false" customHeight="false" outlineLevel="0" collapsed="false">
      <c r="A156" s="32"/>
      <c r="B156" s="30"/>
      <c r="C156" s="30"/>
      <c r="D156" s="31"/>
      <c r="E156" s="33" t="str">
        <f aca="false">IF(B156="","",IFERROR(INDEX(Persone!$G$8:$G$22,MATCH(B156,Persone!$A$8:$A$22,0)),""))</f>
        <v/>
      </c>
      <c r="F156" s="16" t="str">
        <f aca="false">IF(ISNUMBER(E156),E156*D156,"")</f>
        <v/>
      </c>
      <c r="G156" s="14" t="str">
        <f aca="false">IF(C156="","",IFERROR(INDEX(Commesse!$D$5:$D$34,MATCH(C156,Commesse!$A$5:$A$34,0)),""))</f>
        <v/>
      </c>
      <c r="H156" s="27" t="str">
        <f aca="false">IF(AND(B156="",C156=""),"",IF(NOT(ISNUMBER(E156)),"Persona non trovata",IF(G156="","Commessa non trovata","")))</f>
        <v/>
      </c>
    </row>
    <row r="157" customFormat="false" ht="15" hidden="false" customHeight="false" outlineLevel="0" collapsed="false">
      <c r="A157" s="32"/>
      <c r="B157" s="30"/>
      <c r="C157" s="30"/>
      <c r="D157" s="31"/>
      <c r="E157" s="33" t="str">
        <f aca="false">IF(B157="","",IFERROR(INDEX(Persone!$G$8:$G$22,MATCH(B157,Persone!$A$8:$A$22,0)),""))</f>
        <v/>
      </c>
      <c r="F157" s="16" t="str">
        <f aca="false">IF(ISNUMBER(E157),E157*D157,"")</f>
        <v/>
      </c>
      <c r="G157" s="14" t="str">
        <f aca="false">IF(C157="","",IFERROR(INDEX(Commesse!$D$5:$D$34,MATCH(C157,Commesse!$A$5:$A$34,0)),""))</f>
        <v/>
      </c>
      <c r="H157" s="27" t="str">
        <f aca="false">IF(AND(B157="",C157=""),"",IF(NOT(ISNUMBER(E157)),"Persona non trovata",IF(G157="","Commessa non trovata","")))</f>
        <v/>
      </c>
    </row>
    <row r="158" customFormat="false" ht="15" hidden="false" customHeight="false" outlineLevel="0" collapsed="false">
      <c r="A158" s="32"/>
      <c r="B158" s="30"/>
      <c r="C158" s="30"/>
      <c r="D158" s="31"/>
      <c r="E158" s="33" t="str">
        <f aca="false">IF(B158="","",IFERROR(INDEX(Persone!$G$8:$G$22,MATCH(B158,Persone!$A$8:$A$22,0)),""))</f>
        <v/>
      </c>
      <c r="F158" s="16" t="str">
        <f aca="false">IF(ISNUMBER(E158),E158*D158,"")</f>
        <v/>
      </c>
      <c r="G158" s="14" t="str">
        <f aca="false">IF(C158="","",IFERROR(INDEX(Commesse!$D$5:$D$34,MATCH(C158,Commesse!$A$5:$A$34,0)),""))</f>
        <v/>
      </c>
      <c r="H158" s="27" t="str">
        <f aca="false">IF(AND(B158="",C158=""),"",IF(NOT(ISNUMBER(E158)),"Persona non trovata",IF(G158="","Commessa non trovata","")))</f>
        <v/>
      </c>
    </row>
    <row r="159" customFormat="false" ht="15" hidden="false" customHeight="false" outlineLevel="0" collapsed="false">
      <c r="A159" s="32"/>
      <c r="B159" s="30"/>
      <c r="C159" s="30"/>
      <c r="D159" s="31"/>
      <c r="E159" s="33" t="str">
        <f aca="false">IF(B159="","",IFERROR(INDEX(Persone!$G$8:$G$22,MATCH(B159,Persone!$A$8:$A$22,0)),""))</f>
        <v/>
      </c>
      <c r="F159" s="16" t="str">
        <f aca="false">IF(ISNUMBER(E159),E159*D159,"")</f>
        <v/>
      </c>
      <c r="G159" s="14" t="str">
        <f aca="false">IF(C159="","",IFERROR(INDEX(Commesse!$D$5:$D$34,MATCH(C159,Commesse!$A$5:$A$34,0)),""))</f>
        <v/>
      </c>
      <c r="H159" s="27" t="str">
        <f aca="false">IF(AND(B159="",C159=""),"",IF(NOT(ISNUMBER(E159)),"Persona non trovata",IF(G159="","Commessa non trovata","")))</f>
        <v/>
      </c>
    </row>
    <row r="160" customFormat="false" ht="15" hidden="false" customHeight="false" outlineLevel="0" collapsed="false">
      <c r="A160" s="32"/>
      <c r="B160" s="30"/>
      <c r="C160" s="30"/>
      <c r="D160" s="31"/>
      <c r="E160" s="33" t="str">
        <f aca="false">IF(B160="","",IFERROR(INDEX(Persone!$G$8:$G$22,MATCH(B160,Persone!$A$8:$A$22,0)),""))</f>
        <v/>
      </c>
      <c r="F160" s="16" t="str">
        <f aca="false">IF(ISNUMBER(E160),E160*D160,"")</f>
        <v/>
      </c>
      <c r="G160" s="14" t="str">
        <f aca="false">IF(C160="","",IFERROR(INDEX(Commesse!$D$5:$D$34,MATCH(C160,Commesse!$A$5:$A$34,0)),""))</f>
        <v/>
      </c>
      <c r="H160" s="27" t="str">
        <f aca="false">IF(AND(B160="",C160=""),"",IF(NOT(ISNUMBER(E160)),"Persona non trovata",IF(G160="","Commessa non trovata","")))</f>
        <v/>
      </c>
    </row>
    <row r="161" customFormat="false" ht="15" hidden="false" customHeight="false" outlineLevel="0" collapsed="false">
      <c r="A161" s="32"/>
      <c r="B161" s="30"/>
      <c r="C161" s="30"/>
      <c r="D161" s="31"/>
      <c r="E161" s="33" t="str">
        <f aca="false">IF(B161="","",IFERROR(INDEX(Persone!$G$8:$G$22,MATCH(B161,Persone!$A$8:$A$22,0)),""))</f>
        <v/>
      </c>
      <c r="F161" s="16" t="str">
        <f aca="false">IF(ISNUMBER(E161),E161*D161,"")</f>
        <v/>
      </c>
      <c r="G161" s="14" t="str">
        <f aca="false">IF(C161="","",IFERROR(INDEX(Commesse!$D$5:$D$34,MATCH(C161,Commesse!$A$5:$A$34,0)),""))</f>
        <v/>
      </c>
      <c r="H161" s="27" t="str">
        <f aca="false">IF(AND(B161="",C161=""),"",IF(NOT(ISNUMBER(E161)),"Persona non trovata",IF(G161="","Commessa non trovata","")))</f>
        <v/>
      </c>
    </row>
    <row r="162" customFormat="false" ht="15" hidden="false" customHeight="false" outlineLevel="0" collapsed="false">
      <c r="A162" s="32"/>
      <c r="B162" s="30"/>
      <c r="C162" s="30"/>
      <c r="D162" s="31"/>
      <c r="E162" s="33" t="str">
        <f aca="false">IF(B162="","",IFERROR(INDEX(Persone!$G$8:$G$22,MATCH(B162,Persone!$A$8:$A$22,0)),""))</f>
        <v/>
      </c>
      <c r="F162" s="16" t="str">
        <f aca="false">IF(ISNUMBER(E162),E162*D162,"")</f>
        <v/>
      </c>
      <c r="G162" s="14" t="str">
        <f aca="false">IF(C162="","",IFERROR(INDEX(Commesse!$D$5:$D$34,MATCH(C162,Commesse!$A$5:$A$34,0)),""))</f>
        <v/>
      </c>
      <c r="H162" s="27" t="str">
        <f aca="false">IF(AND(B162="",C162=""),"",IF(NOT(ISNUMBER(E162)),"Persona non trovata",IF(G162="","Commessa non trovata","")))</f>
        <v/>
      </c>
    </row>
    <row r="163" customFormat="false" ht="15" hidden="false" customHeight="false" outlineLevel="0" collapsed="false">
      <c r="A163" s="32"/>
      <c r="B163" s="30"/>
      <c r="C163" s="30"/>
      <c r="D163" s="31"/>
      <c r="E163" s="33" t="str">
        <f aca="false">IF(B163="","",IFERROR(INDEX(Persone!$G$8:$G$22,MATCH(B163,Persone!$A$8:$A$22,0)),""))</f>
        <v/>
      </c>
      <c r="F163" s="16" t="str">
        <f aca="false">IF(ISNUMBER(E163),E163*D163,"")</f>
        <v/>
      </c>
      <c r="G163" s="14" t="str">
        <f aca="false">IF(C163="","",IFERROR(INDEX(Commesse!$D$5:$D$34,MATCH(C163,Commesse!$A$5:$A$34,0)),""))</f>
        <v/>
      </c>
      <c r="H163" s="27" t="str">
        <f aca="false">IF(AND(B163="",C163=""),"",IF(NOT(ISNUMBER(E163)),"Persona non trovata",IF(G163="","Commessa non trovata","")))</f>
        <v/>
      </c>
    </row>
    <row r="164" customFormat="false" ht="15" hidden="false" customHeight="false" outlineLevel="0" collapsed="false">
      <c r="A164" s="32"/>
      <c r="B164" s="30"/>
      <c r="C164" s="30"/>
      <c r="D164" s="31"/>
      <c r="E164" s="33" t="str">
        <f aca="false">IF(B164="","",IFERROR(INDEX(Persone!$G$8:$G$22,MATCH(B164,Persone!$A$8:$A$22,0)),""))</f>
        <v/>
      </c>
      <c r="F164" s="16" t="str">
        <f aca="false">IF(ISNUMBER(E164),E164*D164,"")</f>
        <v/>
      </c>
      <c r="G164" s="14" t="str">
        <f aca="false">IF(C164="","",IFERROR(INDEX(Commesse!$D$5:$D$34,MATCH(C164,Commesse!$A$5:$A$34,0)),""))</f>
        <v/>
      </c>
      <c r="H164" s="27" t="str">
        <f aca="false">IF(AND(B164="",C164=""),"",IF(NOT(ISNUMBER(E164)),"Persona non trovata",IF(G164="","Commessa non trovata","")))</f>
        <v/>
      </c>
    </row>
    <row r="165" customFormat="false" ht="15" hidden="false" customHeight="false" outlineLevel="0" collapsed="false">
      <c r="A165" s="32"/>
      <c r="B165" s="30"/>
      <c r="C165" s="30"/>
      <c r="D165" s="31"/>
      <c r="E165" s="33" t="str">
        <f aca="false">IF(B165="","",IFERROR(INDEX(Persone!$G$8:$G$22,MATCH(B165,Persone!$A$8:$A$22,0)),""))</f>
        <v/>
      </c>
      <c r="F165" s="16" t="str">
        <f aca="false">IF(ISNUMBER(E165),E165*D165,"")</f>
        <v/>
      </c>
      <c r="G165" s="14" t="str">
        <f aca="false">IF(C165="","",IFERROR(INDEX(Commesse!$D$5:$D$34,MATCH(C165,Commesse!$A$5:$A$34,0)),""))</f>
        <v/>
      </c>
      <c r="H165" s="27" t="str">
        <f aca="false">IF(AND(B165="",C165=""),"",IF(NOT(ISNUMBER(E165)),"Persona non trovata",IF(G165="","Commessa non trovata","")))</f>
        <v/>
      </c>
    </row>
    <row r="166" customFormat="false" ht="15" hidden="false" customHeight="false" outlineLevel="0" collapsed="false">
      <c r="A166" s="32"/>
      <c r="B166" s="30"/>
      <c r="C166" s="30"/>
      <c r="D166" s="31"/>
      <c r="E166" s="33" t="str">
        <f aca="false">IF(B166="","",IFERROR(INDEX(Persone!$G$8:$G$22,MATCH(B166,Persone!$A$8:$A$22,0)),""))</f>
        <v/>
      </c>
      <c r="F166" s="16" t="str">
        <f aca="false">IF(ISNUMBER(E166),E166*D166,"")</f>
        <v/>
      </c>
      <c r="G166" s="14" t="str">
        <f aca="false">IF(C166="","",IFERROR(INDEX(Commesse!$D$5:$D$34,MATCH(C166,Commesse!$A$5:$A$34,0)),""))</f>
        <v/>
      </c>
      <c r="H166" s="27" t="str">
        <f aca="false">IF(AND(B166="",C166=""),"",IF(NOT(ISNUMBER(E166)),"Persona non trovata",IF(G166="","Commessa non trovata","")))</f>
        <v/>
      </c>
    </row>
    <row r="167" customFormat="false" ht="15" hidden="false" customHeight="false" outlineLevel="0" collapsed="false">
      <c r="A167" s="32"/>
      <c r="B167" s="30"/>
      <c r="C167" s="30"/>
      <c r="D167" s="31"/>
      <c r="E167" s="33" t="str">
        <f aca="false">IF(B167="","",IFERROR(INDEX(Persone!$G$8:$G$22,MATCH(B167,Persone!$A$8:$A$22,0)),""))</f>
        <v/>
      </c>
      <c r="F167" s="16" t="str">
        <f aca="false">IF(ISNUMBER(E167),E167*D167,"")</f>
        <v/>
      </c>
      <c r="G167" s="14" t="str">
        <f aca="false">IF(C167="","",IFERROR(INDEX(Commesse!$D$5:$D$34,MATCH(C167,Commesse!$A$5:$A$34,0)),""))</f>
        <v/>
      </c>
      <c r="H167" s="27" t="str">
        <f aca="false">IF(AND(B167="",C167=""),"",IF(NOT(ISNUMBER(E167)),"Persona non trovata",IF(G167="","Commessa non trovata","")))</f>
        <v/>
      </c>
    </row>
    <row r="168" customFormat="false" ht="15" hidden="false" customHeight="false" outlineLevel="0" collapsed="false">
      <c r="A168" s="32"/>
      <c r="B168" s="30"/>
      <c r="C168" s="30"/>
      <c r="D168" s="31"/>
      <c r="E168" s="33" t="str">
        <f aca="false">IF(B168="","",IFERROR(INDEX(Persone!$G$8:$G$22,MATCH(B168,Persone!$A$8:$A$22,0)),""))</f>
        <v/>
      </c>
      <c r="F168" s="16" t="str">
        <f aca="false">IF(ISNUMBER(E168),E168*D168,"")</f>
        <v/>
      </c>
      <c r="G168" s="14" t="str">
        <f aca="false">IF(C168="","",IFERROR(INDEX(Commesse!$D$5:$D$34,MATCH(C168,Commesse!$A$5:$A$34,0)),""))</f>
        <v/>
      </c>
      <c r="H168" s="27" t="str">
        <f aca="false">IF(AND(B168="",C168=""),"",IF(NOT(ISNUMBER(E168)),"Persona non trovata",IF(G168="","Commessa non trovata","")))</f>
        <v/>
      </c>
    </row>
    <row r="169" customFormat="false" ht="15" hidden="false" customHeight="false" outlineLevel="0" collapsed="false">
      <c r="A169" s="32"/>
      <c r="B169" s="30"/>
      <c r="C169" s="30"/>
      <c r="D169" s="31"/>
      <c r="E169" s="33" t="str">
        <f aca="false">IF(B169="","",IFERROR(INDEX(Persone!$G$8:$G$22,MATCH(B169,Persone!$A$8:$A$22,0)),""))</f>
        <v/>
      </c>
      <c r="F169" s="16" t="str">
        <f aca="false">IF(ISNUMBER(E169),E169*D169,"")</f>
        <v/>
      </c>
      <c r="G169" s="14" t="str">
        <f aca="false">IF(C169="","",IFERROR(INDEX(Commesse!$D$5:$D$34,MATCH(C169,Commesse!$A$5:$A$34,0)),""))</f>
        <v/>
      </c>
      <c r="H169" s="27" t="str">
        <f aca="false">IF(AND(B169="",C169=""),"",IF(NOT(ISNUMBER(E169)),"Persona non trovata",IF(G169="","Commessa non trovata","")))</f>
        <v/>
      </c>
    </row>
    <row r="170" customFormat="false" ht="15" hidden="false" customHeight="false" outlineLevel="0" collapsed="false">
      <c r="A170" s="32"/>
      <c r="B170" s="30"/>
      <c r="C170" s="30"/>
      <c r="D170" s="31"/>
      <c r="E170" s="33" t="str">
        <f aca="false">IF(B170="","",IFERROR(INDEX(Persone!$G$8:$G$22,MATCH(B170,Persone!$A$8:$A$22,0)),""))</f>
        <v/>
      </c>
      <c r="F170" s="16" t="str">
        <f aca="false">IF(ISNUMBER(E170),E170*D170,"")</f>
        <v/>
      </c>
      <c r="G170" s="14" t="str">
        <f aca="false">IF(C170="","",IFERROR(INDEX(Commesse!$D$5:$D$34,MATCH(C170,Commesse!$A$5:$A$34,0)),""))</f>
        <v/>
      </c>
      <c r="H170" s="27" t="str">
        <f aca="false">IF(AND(B170="",C170=""),"",IF(NOT(ISNUMBER(E170)),"Persona non trovata",IF(G170="","Commessa non trovata","")))</f>
        <v/>
      </c>
    </row>
    <row r="171" customFormat="false" ht="15" hidden="false" customHeight="false" outlineLevel="0" collapsed="false">
      <c r="A171" s="32"/>
      <c r="B171" s="30"/>
      <c r="C171" s="30"/>
      <c r="D171" s="31"/>
      <c r="E171" s="33" t="str">
        <f aca="false">IF(B171="","",IFERROR(INDEX(Persone!$G$8:$G$22,MATCH(B171,Persone!$A$8:$A$22,0)),""))</f>
        <v/>
      </c>
      <c r="F171" s="16" t="str">
        <f aca="false">IF(ISNUMBER(E171),E171*D171,"")</f>
        <v/>
      </c>
      <c r="G171" s="14" t="str">
        <f aca="false">IF(C171="","",IFERROR(INDEX(Commesse!$D$5:$D$34,MATCH(C171,Commesse!$A$5:$A$34,0)),""))</f>
        <v/>
      </c>
      <c r="H171" s="27" t="str">
        <f aca="false">IF(AND(B171="",C171=""),"",IF(NOT(ISNUMBER(E171)),"Persona non trovata",IF(G171="","Commessa non trovata","")))</f>
        <v/>
      </c>
    </row>
    <row r="172" customFormat="false" ht="15" hidden="false" customHeight="false" outlineLevel="0" collapsed="false">
      <c r="A172" s="32"/>
      <c r="B172" s="30"/>
      <c r="C172" s="30"/>
      <c r="D172" s="31"/>
      <c r="E172" s="33" t="str">
        <f aca="false">IF(B172="","",IFERROR(INDEX(Persone!$G$8:$G$22,MATCH(B172,Persone!$A$8:$A$22,0)),""))</f>
        <v/>
      </c>
      <c r="F172" s="16" t="str">
        <f aca="false">IF(ISNUMBER(E172),E172*D172,"")</f>
        <v/>
      </c>
      <c r="G172" s="14" t="str">
        <f aca="false">IF(C172="","",IFERROR(INDEX(Commesse!$D$5:$D$34,MATCH(C172,Commesse!$A$5:$A$34,0)),""))</f>
        <v/>
      </c>
      <c r="H172" s="27" t="str">
        <f aca="false">IF(AND(B172="",C172=""),"",IF(NOT(ISNUMBER(E172)),"Persona non trovata",IF(G172="","Commessa non trovata","")))</f>
        <v/>
      </c>
    </row>
    <row r="173" customFormat="false" ht="15" hidden="false" customHeight="false" outlineLevel="0" collapsed="false">
      <c r="A173" s="32"/>
      <c r="B173" s="30"/>
      <c r="C173" s="30"/>
      <c r="D173" s="31"/>
      <c r="E173" s="33" t="str">
        <f aca="false">IF(B173="","",IFERROR(INDEX(Persone!$G$8:$G$22,MATCH(B173,Persone!$A$8:$A$22,0)),""))</f>
        <v/>
      </c>
      <c r="F173" s="16" t="str">
        <f aca="false">IF(ISNUMBER(E173),E173*D173,"")</f>
        <v/>
      </c>
      <c r="G173" s="14" t="str">
        <f aca="false">IF(C173="","",IFERROR(INDEX(Commesse!$D$5:$D$34,MATCH(C173,Commesse!$A$5:$A$34,0)),""))</f>
        <v/>
      </c>
      <c r="H173" s="27" t="str">
        <f aca="false">IF(AND(B173="",C173=""),"",IF(NOT(ISNUMBER(E173)),"Persona non trovata",IF(G173="","Commessa non trovata","")))</f>
        <v/>
      </c>
    </row>
    <row r="174" customFormat="false" ht="15" hidden="false" customHeight="false" outlineLevel="0" collapsed="false">
      <c r="A174" s="32"/>
      <c r="B174" s="30"/>
      <c r="C174" s="30"/>
      <c r="D174" s="31"/>
      <c r="E174" s="33" t="str">
        <f aca="false">IF(B174="","",IFERROR(INDEX(Persone!$G$8:$G$22,MATCH(B174,Persone!$A$8:$A$22,0)),""))</f>
        <v/>
      </c>
      <c r="F174" s="16" t="str">
        <f aca="false">IF(ISNUMBER(E174),E174*D174,"")</f>
        <v/>
      </c>
      <c r="G174" s="14" t="str">
        <f aca="false">IF(C174="","",IFERROR(INDEX(Commesse!$D$5:$D$34,MATCH(C174,Commesse!$A$5:$A$34,0)),""))</f>
        <v/>
      </c>
      <c r="H174" s="27" t="str">
        <f aca="false">IF(AND(B174="",C174=""),"",IF(NOT(ISNUMBER(E174)),"Persona non trovata",IF(G174="","Commessa non trovata","")))</f>
        <v/>
      </c>
    </row>
    <row r="175" customFormat="false" ht="15" hidden="false" customHeight="false" outlineLevel="0" collapsed="false">
      <c r="A175" s="32"/>
      <c r="B175" s="30"/>
      <c r="C175" s="30"/>
      <c r="D175" s="31"/>
      <c r="E175" s="33" t="str">
        <f aca="false">IF(B175="","",IFERROR(INDEX(Persone!$G$8:$G$22,MATCH(B175,Persone!$A$8:$A$22,0)),""))</f>
        <v/>
      </c>
      <c r="F175" s="16" t="str">
        <f aca="false">IF(ISNUMBER(E175),E175*D175,"")</f>
        <v/>
      </c>
      <c r="G175" s="14" t="str">
        <f aca="false">IF(C175="","",IFERROR(INDEX(Commesse!$D$5:$D$34,MATCH(C175,Commesse!$A$5:$A$34,0)),""))</f>
        <v/>
      </c>
      <c r="H175" s="27" t="str">
        <f aca="false">IF(AND(B175="",C175=""),"",IF(NOT(ISNUMBER(E175)),"Persona non trovata",IF(G175="","Commessa non trovata","")))</f>
        <v/>
      </c>
    </row>
    <row r="176" customFormat="false" ht="15" hidden="false" customHeight="false" outlineLevel="0" collapsed="false">
      <c r="A176" s="32"/>
      <c r="B176" s="30"/>
      <c r="C176" s="30"/>
      <c r="D176" s="31"/>
      <c r="E176" s="33" t="str">
        <f aca="false">IF(B176="","",IFERROR(INDEX(Persone!$G$8:$G$22,MATCH(B176,Persone!$A$8:$A$22,0)),""))</f>
        <v/>
      </c>
      <c r="F176" s="16" t="str">
        <f aca="false">IF(ISNUMBER(E176),E176*D176,"")</f>
        <v/>
      </c>
      <c r="G176" s="14" t="str">
        <f aca="false">IF(C176="","",IFERROR(INDEX(Commesse!$D$5:$D$34,MATCH(C176,Commesse!$A$5:$A$34,0)),""))</f>
        <v/>
      </c>
      <c r="H176" s="27" t="str">
        <f aca="false">IF(AND(B176="",C176=""),"",IF(NOT(ISNUMBER(E176)),"Persona non trovata",IF(G176="","Commessa non trovata","")))</f>
        <v/>
      </c>
    </row>
    <row r="177" customFormat="false" ht="15" hidden="false" customHeight="false" outlineLevel="0" collapsed="false">
      <c r="A177" s="32"/>
      <c r="B177" s="30"/>
      <c r="C177" s="30"/>
      <c r="D177" s="31"/>
      <c r="E177" s="33" t="str">
        <f aca="false">IF(B177="","",IFERROR(INDEX(Persone!$G$8:$G$22,MATCH(B177,Persone!$A$8:$A$22,0)),""))</f>
        <v/>
      </c>
      <c r="F177" s="16" t="str">
        <f aca="false">IF(ISNUMBER(E177),E177*D177,"")</f>
        <v/>
      </c>
      <c r="G177" s="14" t="str">
        <f aca="false">IF(C177="","",IFERROR(INDEX(Commesse!$D$5:$D$34,MATCH(C177,Commesse!$A$5:$A$34,0)),""))</f>
        <v/>
      </c>
      <c r="H177" s="27" t="str">
        <f aca="false">IF(AND(B177="",C177=""),"",IF(NOT(ISNUMBER(E177)),"Persona non trovata",IF(G177="","Commessa non trovata","")))</f>
        <v/>
      </c>
    </row>
    <row r="178" customFormat="false" ht="15" hidden="false" customHeight="false" outlineLevel="0" collapsed="false">
      <c r="A178" s="32"/>
      <c r="B178" s="30"/>
      <c r="C178" s="30"/>
      <c r="D178" s="31"/>
      <c r="E178" s="33" t="str">
        <f aca="false">IF(B178="","",IFERROR(INDEX(Persone!$G$8:$G$22,MATCH(B178,Persone!$A$8:$A$22,0)),""))</f>
        <v/>
      </c>
      <c r="F178" s="16" t="str">
        <f aca="false">IF(ISNUMBER(E178),E178*D178,"")</f>
        <v/>
      </c>
      <c r="G178" s="14" t="str">
        <f aca="false">IF(C178="","",IFERROR(INDEX(Commesse!$D$5:$D$34,MATCH(C178,Commesse!$A$5:$A$34,0)),""))</f>
        <v/>
      </c>
      <c r="H178" s="27" t="str">
        <f aca="false">IF(AND(B178="",C178=""),"",IF(NOT(ISNUMBER(E178)),"Persona non trovata",IF(G178="","Commessa non trovata","")))</f>
        <v/>
      </c>
    </row>
    <row r="179" customFormat="false" ht="15" hidden="false" customHeight="false" outlineLevel="0" collapsed="false">
      <c r="A179" s="32"/>
      <c r="B179" s="30"/>
      <c r="C179" s="30"/>
      <c r="D179" s="31"/>
      <c r="E179" s="33" t="str">
        <f aca="false">IF(B179="","",IFERROR(INDEX(Persone!$G$8:$G$22,MATCH(B179,Persone!$A$8:$A$22,0)),""))</f>
        <v/>
      </c>
      <c r="F179" s="16" t="str">
        <f aca="false">IF(ISNUMBER(E179),E179*D179,"")</f>
        <v/>
      </c>
      <c r="G179" s="14" t="str">
        <f aca="false">IF(C179="","",IFERROR(INDEX(Commesse!$D$5:$D$34,MATCH(C179,Commesse!$A$5:$A$34,0)),""))</f>
        <v/>
      </c>
      <c r="H179" s="27" t="str">
        <f aca="false">IF(AND(B179="",C179=""),"",IF(NOT(ISNUMBER(E179)),"Persona non trovata",IF(G179="","Commessa non trovata","")))</f>
        <v/>
      </c>
    </row>
    <row r="180" customFormat="false" ht="15" hidden="false" customHeight="false" outlineLevel="0" collapsed="false">
      <c r="A180" s="32"/>
      <c r="B180" s="30"/>
      <c r="C180" s="30"/>
      <c r="D180" s="31"/>
      <c r="E180" s="33" t="str">
        <f aca="false">IF(B180="","",IFERROR(INDEX(Persone!$G$8:$G$22,MATCH(B180,Persone!$A$8:$A$22,0)),""))</f>
        <v/>
      </c>
      <c r="F180" s="16" t="str">
        <f aca="false">IF(ISNUMBER(E180),E180*D180,"")</f>
        <v/>
      </c>
      <c r="G180" s="14" t="str">
        <f aca="false">IF(C180="","",IFERROR(INDEX(Commesse!$D$5:$D$34,MATCH(C180,Commesse!$A$5:$A$34,0)),""))</f>
        <v/>
      </c>
      <c r="H180" s="27" t="str">
        <f aca="false">IF(AND(B180="",C180=""),"",IF(NOT(ISNUMBER(E180)),"Persona non trovata",IF(G180="","Commessa non trovata","")))</f>
        <v/>
      </c>
    </row>
    <row r="181" customFormat="false" ht="15" hidden="false" customHeight="false" outlineLevel="0" collapsed="false">
      <c r="A181" s="32"/>
      <c r="B181" s="30"/>
      <c r="C181" s="30"/>
      <c r="D181" s="31"/>
      <c r="E181" s="33" t="str">
        <f aca="false">IF(B181="","",IFERROR(INDEX(Persone!$G$8:$G$22,MATCH(B181,Persone!$A$8:$A$22,0)),""))</f>
        <v/>
      </c>
      <c r="F181" s="16" t="str">
        <f aca="false">IF(ISNUMBER(E181),E181*D181,"")</f>
        <v/>
      </c>
      <c r="G181" s="14" t="str">
        <f aca="false">IF(C181="","",IFERROR(INDEX(Commesse!$D$5:$D$34,MATCH(C181,Commesse!$A$5:$A$34,0)),""))</f>
        <v/>
      </c>
      <c r="H181" s="27" t="str">
        <f aca="false">IF(AND(B181="",C181=""),"",IF(NOT(ISNUMBER(E181)),"Persona non trovata",IF(G181="","Commessa non trovata","")))</f>
        <v/>
      </c>
    </row>
    <row r="182" customFormat="false" ht="15" hidden="false" customHeight="false" outlineLevel="0" collapsed="false">
      <c r="A182" s="32"/>
      <c r="B182" s="30"/>
      <c r="C182" s="30"/>
      <c r="D182" s="31"/>
      <c r="E182" s="33" t="str">
        <f aca="false">IF(B182="","",IFERROR(INDEX(Persone!$G$8:$G$22,MATCH(B182,Persone!$A$8:$A$22,0)),""))</f>
        <v/>
      </c>
      <c r="F182" s="16" t="str">
        <f aca="false">IF(ISNUMBER(E182),E182*D182,"")</f>
        <v/>
      </c>
      <c r="G182" s="14" t="str">
        <f aca="false">IF(C182="","",IFERROR(INDEX(Commesse!$D$5:$D$34,MATCH(C182,Commesse!$A$5:$A$34,0)),""))</f>
        <v/>
      </c>
      <c r="H182" s="27" t="str">
        <f aca="false">IF(AND(B182="",C182=""),"",IF(NOT(ISNUMBER(E182)),"Persona non trovata",IF(G182="","Commessa non trovata","")))</f>
        <v/>
      </c>
    </row>
    <row r="183" customFormat="false" ht="15" hidden="false" customHeight="false" outlineLevel="0" collapsed="false">
      <c r="A183" s="32"/>
      <c r="B183" s="30"/>
      <c r="C183" s="30"/>
      <c r="D183" s="31"/>
      <c r="E183" s="33" t="str">
        <f aca="false">IF(B183="","",IFERROR(INDEX(Persone!$G$8:$G$22,MATCH(B183,Persone!$A$8:$A$22,0)),""))</f>
        <v/>
      </c>
      <c r="F183" s="16" t="str">
        <f aca="false">IF(ISNUMBER(E183),E183*D183,"")</f>
        <v/>
      </c>
      <c r="G183" s="14" t="str">
        <f aca="false">IF(C183="","",IFERROR(INDEX(Commesse!$D$5:$D$34,MATCH(C183,Commesse!$A$5:$A$34,0)),""))</f>
        <v/>
      </c>
      <c r="H183" s="27" t="str">
        <f aca="false">IF(AND(B183="",C183=""),"",IF(NOT(ISNUMBER(E183)),"Persona non trovata",IF(G183="","Commessa non trovata","")))</f>
        <v/>
      </c>
    </row>
    <row r="184" customFormat="false" ht="15" hidden="false" customHeight="false" outlineLevel="0" collapsed="false">
      <c r="A184" s="32"/>
      <c r="B184" s="30"/>
      <c r="C184" s="30"/>
      <c r="D184" s="31"/>
      <c r="E184" s="33" t="str">
        <f aca="false">IF(B184="","",IFERROR(INDEX(Persone!$G$8:$G$22,MATCH(B184,Persone!$A$8:$A$22,0)),""))</f>
        <v/>
      </c>
      <c r="F184" s="16" t="str">
        <f aca="false">IF(ISNUMBER(E184),E184*D184,"")</f>
        <v/>
      </c>
      <c r="G184" s="14" t="str">
        <f aca="false">IF(C184="","",IFERROR(INDEX(Commesse!$D$5:$D$34,MATCH(C184,Commesse!$A$5:$A$34,0)),""))</f>
        <v/>
      </c>
      <c r="H184" s="27" t="str">
        <f aca="false">IF(AND(B184="",C184=""),"",IF(NOT(ISNUMBER(E184)),"Persona non trovata",IF(G184="","Commessa non trovata","")))</f>
        <v/>
      </c>
    </row>
    <row r="185" customFormat="false" ht="15" hidden="false" customHeight="false" outlineLevel="0" collapsed="false">
      <c r="A185" s="32"/>
      <c r="B185" s="30"/>
      <c r="C185" s="30"/>
      <c r="D185" s="31"/>
      <c r="E185" s="33" t="str">
        <f aca="false">IF(B185="","",IFERROR(INDEX(Persone!$G$8:$G$22,MATCH(B185,Persone!$A$8:$A$22,0)),""))</f>
        <v/>
      </c>
      <c r="F185" s="16" t="str">
        <f aca="false">IF(ISNUMBER(E185),E185*D185,"")</f>
        <v/>
      </c>
      <c r="G185" s="14" t="str">
        <f aca="false">IF(C185="","",IFERROR(INDEX(Commesse!$D$5:$D$34,MATCH(C185,Commesse!$A$5:$A$34,0)),""))</f>
        <v/>
      </c>
      <c r="H185" s="27" t="str">
        <f aca="false">IF(AND(B185="",C185=""),"",IF(NOT(ISNUMBER(E185)),"Persona non trovata",IF(G185="","Commessa non trovata","")))</f>
        <v/>
      </c>
    </row>
    <row r="186" customFormat="false" ht="15" hidden="false" customHeight="false" outlineLevel="0" collapsed="false">
      <c r="A186" s="32"/>
      <c r="B186" s="30"/>
      <c r="C186" s="30"/>
      <c r="D186" s="31"/>
      <c r="E186" s="33" t="str">
        <f aca="false">IF(B186="","",IFERROR(INDEX(Persone!$G$8:$G$22,MATCH(B186,Persone!$A$8:$A$22,0)),""))</f>
        <v/>
      </c>
      <c r="F186" s="16" t="str">
        <f aca="false">IF(ISNUMBER(E186),E186*D186,"")</f>
        <v/>
      </c>
      <c r="G186" s="14" t="str">
        <f aca="false">IF(C186="","",IFERROR(INDEX(Commesse!$D$5:$D$34,MATCH(C186,Commesse!$A$5:$A$34,0)),""))</f>
        <v/>
      </c>
      <c r="H186" s="27" t="str">
        <f aca="false">IF(AND(B186="",C186=""),"",IF(NOT(ISNUMBER(E186)),"Persona non trovata",IF(G186="","Commessa non trovata","")))</f>
        <v/>
      </c>
    </row>
    <row r="187" customFormat="false" ht="15" hidden="false" customHeight="false" outlineLevel="0" collapsed="false">
      <c r="A187" s="32"/>
      <c r="B187" s="30"/>
      <c r="C187" s="30"/>
      <c r="D187" s="31"/>
      <c r="E187" s="33" t="str">
        <f aca="false">IF(B187="","",IFERROR(INDEX(Persone!$G$8:$G$22,MATCH(B187,Persone!$A$8:$A$22,0)),""))</f>
        <v/>
      </c>
      <c r="F187" s="16" t="str">
        <f aca="false">IF(ISNUMBER(E187),E187*D187,"")</f>
        <v/>
      </c>
      <c r="G187" s="14" t="str">
        <f aca="false">IF(C187="","",IFERROR(INDEX(Commesse!$D$5:$D$34,MATCH(C187,Commesse!$A$5:$A$34,0)),""))</f>
        <v/>
      </c>
      <c r="H187" s="27" t="str">
        <f aca="false">IF(AND(B187="",C187=""),"",IF(NOT(ISNUMBER(E187)),"Persona non trovata",IF(G187="","Commessa non trovata","")))</f>
        <v/>
      </c>
    </row>
    <row r="188" customFormat="false" ht="15" hidden="false" customHeight="false" outlineLevel="0" collapsed="false">
      <c r="A188" s="32"/>
      <c r="B188" s="30"/>
      <c r="C188" s="30"/>
      <c r="D188" s="31"/>
      <c r="E188" s="33" t="str">
        <f aca="false">IF(B188="","",IFERROR(INDEX(Persone!$G$8:$G$22,MATCH(B188,Persone!$A$8:$A$22,0)),""))</f>
        <v/>
      </c>
      <c r="F188" s="16" t="str">
        <f aca="false">IF(ISNUMBER(E188),E188*D188,"")</f>
        <v/>
      </c>
      <c r="G188" s="14" t="str">
        <f aca="false">IF(C188="","",IFERROR(INDEX(Commesse!$D$5:$D$34,MATCH(C188,Commesse!$A$5:$A$34,0)),""))</f>
        <v/>
      </c>
      <c r="H188" s="27" t="str">
        <f aca="false">IF(AND(B188="",C188=""),"",IF(NOT(ISNUMBER(E188)),"Persona non trovata",IF(G188="","Commessa non trovata","")))</f>
        <v/>
      </c>
    </row>
    <row r="189" customFormat="false" ht="15" hidden="false" customHeight="false" outlineLevel="0" collapsed="false">
      <c r="A189" s="32"/>
      <c r="B189" s="30"/>
      <c r="C189" s="30"/>
      <c r="D189" s="31"/>
      <c r="E189" s="33" t="str">
        <f aca="false">IF(B189="","",IFERROR(INDEX(Persone!$G$8:$G$22,MATCH(B189,Persone!$A$8:$A$22,0)),""))</f>
        <v/>
      </c>
      <c r="F189" s="16" t="str">
        <f aca="false">IF(ISNUMBER(E189),E189*D189,"")</f>
        <v/>
      </c>
      <c r="G189" s="14" t="str">
        <f aca="false">IF(C189="","",IFERROR(INDEX(Commesse!$D$5:$D$34,MATCH(C189,Commesse!$A$5:$A$34,0)),""))</f>
        <v/>
      </c>
      <c r="H189" s="27" t="str">
        <f aca="false">IF(AND(B189="",C189=""),"",IF(NOT(ISNUMBER(E189)),"Persona non trovata",IF(G189="","Commessa non trovata","")))</f>
        <v/>
      </c>
    </row>
    <row r="190" customFormat="false" ht="15" hidden="false" customHeight="false" outlineLevel="0" collapsed="false">
      <c r="A190" s="32"/>
      <c r="B190" s="30"/>
      <c r="C190" s="30"/>
      <c r="D190" s="31"/>
      <c r="E190" s="33" t="str">
        <f aca="false">IF(B190="","",IFERROR(INDEX(Persone!$G$8:$G$22,MATCH(B190,Persone!$A$8:$A$22,0)),""))</f>
        <v/>
      </c>
      <c r="F190" s="16" t="str">
        <f aca="false">IF(ISNUMBER(E190),E190*D190,"")</f>
        <v/>
      </c>
      <c r="G190" s="14" t="str">
        <f aca="false">IF(C190="","",IFERROR(INDEX(Commesse!$D$5:$D$34,MATCH(C190,Commesse!$A$5:$A$34,0)),""))</f>
        <v/>
      </c>
      <c r="H190" s="27" t="str">
        <f aca="false">IF(AND(B190="",C190=""),"",IF(NOT(ISNUMBER(E190)),"Persona non trovata",IF(G190="","Commessa non trovata","")))</f>
        <v/>
      </c>
    </row>
    <row r="191" customFormat="false" ht="15" hidden="false" customHeight="false" outlineLevel="0" collapsed="false">
      <c r="A191" s="32"/>
      <c r="B191" s="30"/>
      <c r="C191" s="30"/>
      <c r="D191" s="31"/>
      <c r="E191" s="33" t="str">
        <f aca="false">IF(B191="","",IFERROR(INDEX(Persone!$G$8:$G$22,MATCH(B191,Persone!$A$8:$A$22,0)),""))</f>
        <v/>
      </c>
      <c r="F191" s="16" t="str">
        <f aca="false">IF(ISNUMBER(E191),E191*D191,"")</f>
        <v/>
      </c>
      <c r="G191" s="14" t="str">
        <f aca="false">IF(C191="","",IFERROR(INDEX(Commesse!$D$5:$D$34,MATCH(C191,Commesse!$A$5:$A$34,0)),""))</f>
        <v/>
      </c>
      <c r="H191" s="27" t="str">
        <f aca="false">IF(AND(B191="",C191=""),"",IF(NOT(ISNUMBER(E191)),"Persona non trovata",IF(G191="","Commessa non trovata","")))</f>
        <v/>
      </c>
    </row>
    <row r="192" customFormat="false" ht="15" hidden="false" customHeight="false" outlineLevel="0" collapsed="false">
      <c r="A192" s="32"/>
      <c r="B192" s="30"/>
      <c r="C192" s="30"/>
      <c r="D192" s="31"/>
      <c r="E192" s="33" t="str">
        <f aca="false">IF(B192="","",IFERROR(INDEX(Persone!$G$8:$G$22,MATCH(B192,Persone!$A$8:$A$22,0)),""))</f>
        <v/>
      </c>
      <c r="F192" s="16" t="str">
        <f aca="false">IF(ISNUMBER(E192),E192*D192,"")</f>
        <v/>
      </c>
      <c r="G192" s="14" t="str">
        <f aca="false">IF(C192="","",IFERROR(INDEX(Commesse!$D$5:$D$34,MATCH(C192,Commesse!$A$5:$A$34,0)),""))</f>
        <v/>
      </c>
      <c r="H192" s="27" t="str">
        <f aca="false">IF(AND(B192="",C192=""),"",IF(NOT(ISNUMBER(E192)),"Persona non trovata",IF(G192="","Commessa non trovata","")))</f>
        <v/>
      </c>
    </row>
    <row r="193" customFormat="false" ht="15" hidden="false" customHeight="false" outlineLevel="0" collapsed="false">
      <c r="A193" s="32"/>
      <c r="B193" s="30"/>
      <c r="C193" s="30"/>
      <c r="D193" s="31"/>
      <c r="E193" s="33" t="str">
        <f aca="false">IF(B193="","",IFERROR(INDEX(Persone!$G$8:$G$22,MATCH(B193,Persone!$A$8:$A$22,0)),""))</f>
        <v/>
      </c>
      <c r="F193" s="16" t="str">
        <f aca="false">IF(ISNUMBER(E193),E193*D193,"")</f>
        <v/>
      </c>
      <c r="G193" s="14" t="str">
        <f aca="false">IF(C193="","",IFERROR(INDEX(Commesse!$D$5:$D$34,MATCH(C193,Commesse!$A$5:$A$34,0)),""))</f>
        <v/>
      </c>
      <c r="H193" s="27" t="str">
        <f aca="false">IF(AND(B193="",C193=""),"",IF(NOT(ISNUMBER(E193)),"Persona non trovata",IF(G193="","Commessa non trovata","")))</f>
        <v/>
      </c>
    </row>
    <row r="194" customFormat="false" ht="15" hidden="false" customHeight="false" outlineLevel="0" collapsed="false">
      <c r="A194" s="32"/>
      <c r="B194" s="30"/>
      <c r="C194" s="30"/>
      <c r="D194" s="31"/>
      <c r="E194" s="33" t="str">
        <f aca="false">IF(B194="","",IFERROR(INDEX(Persone!$G$8:$G$22,MATCH(B194,Persone!$A$8:$A$22,0)),""))</f>
        <v/>
      </c>
      <c r="F194" s="16" t="str">
        <f aca="false">IF(ISNUMBER(E194),E194*D194,"")</f>
        <v/>
      </c>
      <c r="G194" s="14" t="str">
        <f aca="false">IF(C194="","",IFERROR(INDEX(Commesse!$D$5:$D$34,MATCH(C194,Commesse!$A$5:$A$34,0)),""))</f>
        <v/>
      </c>
      <c r="H194" s="27" t="str">
        <f aca="false">IF(AND(B194="",C194=""),"",IF(NOT(ISNUMBER(E194)),"Persona non trovata",IF(G194="","Commessa non trovata","")))</f>
        <v/>
      </c>
    </row>
    <row r="195" customFormat="false" ht="15" hidden="false" customHeight="false" outlineLevel="0" collapsed="false">
      <c r="A195" s="32"/>
      <c r="B195" s="30"/>
      <c r="C195" s="30"/>
      <c r="D195" s="31"/>
      <c r="E195" s="33" t="str">
        <f aca="false">IF(B195="","",IFERROR(INDEX(Persone!$G$8:$G$22,MATCH(B195,Persone!$A$8:$A$22,0)),""))</f>
        <v/>
      </c>
      <c r="F195" s="16" t="str">
        <f aca="false">IF(ISNUMBER(E195),E195*D195,"")</f>
        <v/>
      </c>
      <c r="G195" s="14" t="str">
        <f aca="false">IF(C195="","",IFERROR(INDEX(Commesse!$D$5:$D$34,MATCH(C195,Commesse!$A$5:$A$34,0)),""))</f>
        <v/>
      </c>
      <c r="H195" s="27" t="str">
        <f aca="false">IF(AND(B195="",C195=""),"",IF(NOT(ISNUMBER(E195)),"Persona non trovata",IF(G195="","Commessa non trovata","")))</f>
        <v/>
      </c>
    </row>
    <row r="196" customFormat="false" ht="15" hidden="false" customHeight="false" outlineLevel="0" collapsed="false">
      <c r="A196" s="32"/>
      <c r="B196" s="30"/>
      <c r="C196" s="30"/>
      <c r="D196" s="31"/>
      <c r="E196" s="33" t="str">
        <f aca="false">IF(B196="","",IFERROR(INDEX(Persone!$G$8:$G$22,MATCH(B196,Persone!$A$8:$A$22,0)),""))</f>
        <v/>
      </c>
      <c r="F196" s="16" t="str">
        <f aca="false">IF(ISNUMBER(E196),E196*D196,"")</f>
        <v/>
      </c>
      <c r="G196" s="14" t="str">
        <f aca="false">IF(C196="","",IFERROR(INDEX(Commesse!$D$5:$D$34,MATCH(C196,Commesse!$A$5:$A$34,0)),""))</f>
        <v/>
      </c>
      <c r="H196" s="27" t="str">
        <f aca="false">IF(AND(B196="",C196=""),"",IF(NOT(ISNUMBER(E196)),"Persona non trovata",IF(G196="","Commessa non trovata","")))</f>
        <v/>
      </c>
    </row>
    <row r="197" customFormat="false" ht="15" hidden="false" customHeight="false" outlineLevel="0" collapsed="false">
      <c r="A197" s="32"/>
      <c r="B197" s="30"/>
      <c r="C197" s="30"/>
      <c r="D197" s="31"/>
      <c r="E197" s="33" t="str">
        <f aca="false">IF(B197="","",IFERROR(INDEX(Persone!$G$8:$G$22,MATCH(B197,Persone!$A$8:$A$22,0)),""))</f>
        <v/>
      </c>
      <c r="F197" s="16" t="str">
        <f aca="false">IF(ISNUMBER(E197),E197*D197,"")</f>
        <v/>
      </c>
      <c r="G197" s="14" t="str">
        <f aca="false">IF(C197="","",IFERROR(INDEX(Commesse!$D$5:$D$34,MATCH(C197,Commesse!$A$5:$A$34,0)),""))</f>
        <v/>
      </c>
      <c r="H197" s="27" t="str">
        <f aca="false">IF(AND(B197="",C197=""),"",IF(NOT(ISNUMBER(E197)),"Persona non trovata",IF(G197="","Commessa non trovata","")))</f>
        <v/>
      </c>
    </row>
    <row r="198" customFormat="false" ht="15" hidden="false" customHeight="false" outlineLevel="0" collapsed="false">
      <c r="A198" s="32"/>
      <c r="B198" s="30"/>
      <c r="C198" s="30"/>
      <c r="D198" s="31"/>
      <c r="E198" s="33" t="str">
        <f aca="false">IF(B198="","",IFERROR(INDEX(Persone!$G$8:$G$22,MATCH(B198,Persone!$A$8:$A$22,0)),""))</f>
        <v/>
      </c>
      <c r="F198" s="16" t="str">
        <f aca="false">IF(ISNUMBER(E198),E198*D198,"")</f>
        <v/>
      </c>
      <c r="G198" s="14" t="str">
        <f aca="false">IF(C198="","",IFERROR(INDEX(Commesse!$D$5:$D$34,MATCH(C198,Commesse!$A$5:$A$34,0)),""))</f>
        <v/>
      </c>
      <c r="H198" s="27" t="str">
        <f aca="false">IF(AND(B198="",C198=""),"",IF(NOT(ISNUMBER(E198)),"Persona non trovata",IF(G198="","Commessa non trovata","")))</f>
        <v/>
      </c>
    </row>
    <row r="199" customFormat="false" ht="15" hidden="false" customHeight="false" outlineLevel="0" collapsed="false">
      <c r="A199" s="32"/>
      <c r="B199" s="30"/>
      <c r="C199" s="30"/>
      <c r="D199" s="31"/>
      <c r="E199" s="33" t="str">
        <f aca="false">IF(B199="","",IFERROR(INDEX(Persone!$G$8:$G$22,MATCH(B199,Persone!$A$8:$A$22,0)),""))</f>
        <v/>
      </c>
      <c r="F199" s="16" t="str">
        <f aca="false">IF(ISNUMBER(E199),E199*D199,"")</f>
        <v/>
      </c>
      <c r="G199" s="14" t="str">
        <f aca="false">IF(C199="","",IFERROR(INDEX(Commesse!$D$5:$D$34,MATCH(C199,Commesse!$A$5:$A$34,0)),""))</f>
        <v/>
      </c>
      <c r="H199" s="27" t="str">
        <f aca="false">IF(AND(B199="",C199=""),"",IF(NOT(ISNUMBER(E199)),"Persona non trovata",IF(G199="","Commessa non trovata","")))</f>
        <v/>
      </c>
    </row>
    <row r="200" customFormat="false" ht="15" hidden="false" customHeight="false" outlineLevel="0" collapsed="false">
      <c r="A200" s="32"/>
      <c r="B200" s="30"/>
      <c r="C200" s="30"/>
      <c r="D200" s="31"/>
      <c r="E200" s="33" t="str">
        <f aca="false">IF(B200="","",IFERROR(INDEX(Persone!$G$8:$G$22,MATCH(B200,Persone!$A$8:$A$22,0)),""))</f>
        <v/>
      </c>
      <c r="F200" s="16" t="str">
        <f aca="false">IF(ISNUMBER(E200),E200*D200,"")</f>
        <v/>
      </c>
      <c r="G200" s="14" t="str">
        <f aca="false">IF(C200="","",IFERROR(INDEX(Commesse!$D$5:$D$34,MATCH(C200,Commesse!$A$5:$A$34,0)),""))</f>
        <v/>
      </c>
      <c r="H200" s="27" t="str">
        <f aca="false">IF(AND(B200="",C200=""),"",IF(NOT(ISNUMBER(E200)),"Persona non trovata",IF(G200="","Commessa non trovata","")))</f>
        <v/>
      </c>
    </row>
    <row r="201" customFormat="false" ht="15" hidden="false" customHeight="false" outlineLevel="0" collapsed="false">
      <c r="A201" s="32"/>
      <c r="B201" s="30"/>
      <c r="C201" s="30"/>
      <c r="D201" s="31"/>
      <c r="E201" s="33" t="str">
        <f aca="false">IF(B201="","",IFERROR(INDEX(Persone!$G$8:$G$22,MATCH(B201,Persone!$A$8:$A$22,0)),""))</f>
        <v/>
      </c>
      <c r="F201" s="16" t="str">
        <f aca="false">IF(ISNUMBER(E201),E201*D201,"")</f>
        <v/>
      </c>
      <c r="G201" s="14" t="str">
        <f aca="false">IF(C201="","",IFERROR(INDEX(Commesse!$D$5:$D$34,MATCH(C201,Commesse!$A$5:$A$34,0)),""))</f>
        <v/>
      </c>
      <c r="H201" s="27" t="str">
        <f aca="false">IF(AND(B201="",C201=""),"",IF(NOT(ISNUMBER(E201)),"Persona non trovata",IF(G201="","Commessa non trovata","")))</f>
        <v/>
      </c>
    </row>
    <row r="202" customFormat="false" ht="15" hidden="false" customHeight="false" outlineLevel="0" collapsed="false">
      <c r="A202" s="32"/>
      <c r="B202" s="30"/>
      <c r="C202" s="30"/>
      <c r="D202" s="31"/>
      <c r="E202" s="33" t="str">
        <f aca="false">IF(B202="","",IFERROR(INDEX(Persone!$G$8:$G$22,MATCH(B202,Persone!$A$8:$A$22,0)),""))</f>
        <v/>
      </c>
      <c r="F202" s="16" t="str">
        <f aca="false">IF(ISNUMBER(E202),E202*D202,"")</f>
        <v/>
      </c>
      <c r="G202" s="14" t="str">
        <f aca="false">IF(C202="","",IFERROR(INDEX(Commesse!$D$5:$D$34,MATCH(C202,Commesse!$A$5:$A$34,0)),""))</f>
        <v/>
      </c>
      <c r="H202" s="27" t="str">
        <f aca="false">IF(AND(B202="",C202=""),"",IF(NOT(ISNUMBER(E202)),"Persona non trovata",IF(G202="","Commessa non trovata","")))</f>
        <v/>
      </c>
    </row>
    <row r="203" customFormat="false" ht="15" hidden="false" customHeight="false" outlineLevel="0" collapsed="false">
      <c r="A203" s="32"/>
      <c r="B203" s="30"/>
      <c r="C203" s="30"/>
      <c r="D203" s="31"/>
      <c r="E203" s="33" t="str">
        <f aca="false">IF(B203="","",IFERROR(INDEX(Persone!$G$8:$G$22,MATCH(B203,Persone!$A$8:$A$22,0)),""))</f>
        <v/>
      </c>
      <c r="F203" s="16" t="str">
        <f aca="false">IF(ISNUMBER(E203),E203*D203,"")</f>
        <v/>
      </c>
      <c r="G203" s="14" t="str">
        <f aca="false">IF(C203="","",IFERROR(INDEX(Commesse!$D$5:$D$34,MATCH(C203,Commesse!$A$5:$A$34,0)),""))</f>
        <v/>
      </c>
      <c r="H203" s="27" t="str">
        <f aca="false">IF(AND(B203="",C203=""),"",IF(NOT(ISNUMBER(E203)),"Persona non trovata",IF(G203="","Commessa non trovata","")))</f>
        <v/>
      </c>
    </row>
    <row r="204" customFormat="false" ht="15" hidden="false" customHeight="false" outlineLevel="0" collapsed="false">
      <c r="A204" s="32"/>
      <c r="B204" s="30"/>
      <c r="C204" s="30"/>
      <c r="D204" s="31"/>
      <c r="E204" s="33" t="str">
        <f aca="false">IF(B204="","",IFERROR(INDEX(Persone!$G$8:$G$22,MATCH(B204,Persone!$A$8:$A$22,0)),""))</f>
        <v/>
      </c>
      <c r="F204" s="16" t="str">
        <f aca="false">IF(ISNUMBER(E204),E204*D204,"")</f>
        <v/>
      </c>
      <c r="G204" s="14" t="str">
        <f aca="false">IF(C204="","",IFERROR(INDEX(Commesse!$D$5:$D$34,MATCH(C204,Commesse!$A$5:$A$34,0)),""))</f>
        <v/>
      </c>
      <c r="H204" s="27" t="str">
        <f aca="false">IF(AND(B204="",C204=""),"",IF(NOT(ISNUMBER(E204)),"Persona non trovata",IF(G204="","Commessa non trovata","")))</f>
        <v/>
      </c>
    </row>
    <row r="205" customFormat="false" ht="15" hidden="false" customHeight="false" outlineLevel="0" collapsed="false">
      <c r="A205" s="32"/>
      <c r="B205" s="30"/>
      <c r="C205" s="30"/>
      <c r="D205" s="31"/>
      <c r="E205" s="33" t="str">
        <f aca="false">IF(B205="","",IFERROR(INDEX(Persone!$G$8:$G$22,MATCH(B205,Persone!$A$8:$A$22,0)),""))</f>
        <v/>
      </c>
      <c r="F205" s="16" t="str">
        <f aca="false">IF(ISNUMBER(E205),E205*D205,"")</f>
        <v/>
      </c>
      <c r="G205" s="14" t="str">
        <f aca="false">IF(C205="","",IFERROR(INDEX(Commesse!$D$5:$D$34,MATCH(C205,Commesse!$A$5:$A$34,0)),""))</f>
        <v/>
      </c>
      <c r="H205" s="27" t="str">
        <f aca="false">IF(AND(B205="",C205=""),"",IF(NOT(ISNUMBER(E205)),"Persona non trovata",IF(G205="","Commessa non trovata","")))</f>
        <v/>
      </c>
    </row>
    <row r="206" customFormat="false" ht="15" hidden="false" customHeight="false" outlineLevel="0" collapsed="false">
      <c r="A206" s="32"/>
      <c r="B206" s="30"/>
      <c r="C206" s="30"/>
      <c r="D206" s="31"/>
      <c r="E206" s="33" t="str">
        <f aca="false">IF(B206="","",IFERROR(INDEX(Persone!$G$8:$G$22,MATCH(B206,Persone!$A$8:$A$22,0)),""))</f>
        <v/>
      </c>
      <c r="F206" s="16" t="str">
        <f aca="false">IF(ISNUMBER(E206),E206*D206,"")</f>
        <v/>
      </c>
      <c r="G206" s="14" t="str">
        <f aca="false">IF(C206="","",IFERROR(INDEX(Commesse!$D$5:$D$34,MATCH(C206,Commesse!$A$5:$A$34,0)),""))</f>
        <v/>
      </c>
      <c r="H206" s="27" t="str">
        <f aca="false">IF(AND(B206="",C206=""),"",IF(NOT(ISNUMBER(E206)),"Persona non trovata",IF(G206="","Commessa non trovata","")))</f>
        <v/>
      </c>
    </row>
    <row r="207" customFormat="false" ht="15" hidden="false" customHeight="false" outlineLevel="0" collapsed="false">
      <c r="A207" s="32"/>
      <c r="B207" s="30"/>
      <c r="C207" s="30"/>
      <c r="D207" s="31"/>
      <c r="E207" s="33" t="str">
        <f aca="false">IF(B207="","",IFERROR(INDEX(Persone!$G$8:$G$22,MATCH(B207,Persone!$A$8:$A$22,0)),""))</f>
        <v/>
      </c>
      <c r="F207" s="16" t="str">
        <f aca="false">IF(ISNUMBER(E207),E207*D207,"")</f>
        <v/>
      </c>
      <c r="G207" s="14" t="str">
        <f aca="false">IF(C207="","",IFERROR(INDEX(Commesse!$D$5:$D$34,MATCH(C207,Commesse!$A$5:$A$34,0)),""))</f>
        <v/>
      </c>
      <c r="H207" s="27" t="str">
        <f aca="false">IF(AND(B207="",C207=""),"",IF(NOT(ISNUMBER(E207)),"Persona non trovata",IF(G207="","Commessa non trovata","")))</f>
        <v/>
      </c>
    </row>
    <row r="208" customFormat="false" ht="15" hidden="false" customHeight="false" outlineLevel="0" collapsed="false">
      <c r="A208" s="32"/>
      <c r="B208" s="30"/>
      <c r="C208" s="30"/>
      <c r="D208" s="31"/>
      <c r="E208" s="33" t="str">
        <f aca="false">IF(B208="","",IFERROR(INDEX(Persone!$G$8:$G$22,MATCH(B208,Persone!$A$8:$A$22,0)),""))</f>
        <v/>
      </c>
      <c r="F208" s="16" t="str">
        <f aca="false">IF(ISNUMBER(E208),E208*D208,"")</f>
        <v/>
      </c>
      <c r="G208" s="14" t="str">
        <f aca="false">IF(C208="","",IFERROR(INDEX(Commesse!$D$5:$D$34,MATCH(C208,Commesse!$A$5:$A$34,0)),""))</f>
        <v/>
      </c>
      <c r="H208" s="27" t="str">
        <f aca="false">IF(AND(B208="",C208=""),"",IF(NOT(ISNUMBER(E208)),"Persona non trovata",IF(G208="","Commessa non trovata","")))</f>
        <v/>
      </c>
    </row>
    <row r="209" customFormat="false" ht="15" hidden="false" customHeight="false" outlineLevel="0" collapsed="false">
      <c r="A209" s="32"/>
      <c r="B209" s="30"/>
      <c r="C209" s="30"/>
      <c r="D209" s="31"/>
      <c r="E209" s="33" t="str">
        <f aca="false">IF(B209="","",IFERROR(INDEX(Persone!$G$8:$G$22,MATCH(B209,Persone!$A$8:$A$22,0)),""))</f>
        <v/>
      </c>
      <c r="F209" s="16" t="str">
        <f aca="false">IF(ISNUMBER(E209),E209*D209,"")</f>
        <v/>
      </c>
      <c r="G209" s="14" t="str">
        <f aca="false">IF(C209="","",IFERROR(INDEX(Commesse!$D$5:$D$34,MATCH(C209,Commesse!$A$5:$A$34,0)),""))</f>
        <v/>
      </c>
      <c r="H209" s="27" t="str">
        <f aca="false">IF(AND(B209="",C209=""),"",IF(NOT(ISNUMBER(E209)),"Persona non trovata",IF(G209="","Commessa non trovata","")))</f>
        <v/>
      </c>
    </row>
    <row r="210" customFormat="false" ht="15" hidden="false" customHeight="false" outlineLevel="0" collapsed="false">
      <c r="A210" s="32"/>
      <c r="B210" s="30"/>
      <c r="C210" s="30"/>
      <c r="D210" s="31"/>
      <c r="E210" s="33" t="str">
        <f aca="false">IF(B210="","",IFERROR(INDEX(Persone!$G$8:$G$22,MATCH(B210,Persone!$A$8:$A$22,0)),""))</f>
        <v/>
      </c>
      <c r="F210" s="16" t="str">
        <f aca="false">IF(ISNUMBER(E210),E210*D210,"")</f>
        <v/>
      </c>
      <c r="G210" s="14" t="str">
        <f aca="false">IF(C210="","",IFERROR(INDEX(Commesse!$D$5:$D$34,MATCH(C210,Commesse!$A$5:$A$34,0)),""))</f>
        <v/>
      </c>
      <c r="H210" s="27" t="str">
        <f aca="false">IF(AND(B210="",C210=""),"",IF(NOT(ISNUMBER(E210)),"Persona non trovata",IF(G210="","Commessa non trovata","")))</f>
        <v/>
      </c>
    </row>
    <row r="211" customFormat="false" ht="15" hidden="false" customHeight="false" outlineLevel="0" collapsed="false">
      <c r="A211" s="32"/>
      <c r="B211" s="30"/>
      <c r="C211" s="30"/>
      <c r="D211" s="31"/>
      <c r="E211" s="33" t="str">
        <f aca="false">IF(B211="","",IFERROR(INDEX(Persone!$G$8:$G$22,MATCH(B211,Persone!$A$8:$A$22,0)),""))</f>
        <v/>
      </c>
      <c r="F211" s="16" t="str">
        <f aca="false">IF(ISNUMBER(E211),E211*D211,"")</f>
        <v/>
      </c>
      <c r="G211" s="14" t="str">
        <f aca="false">IF(C211="","",IFERROR(INDEX(Commesse!$D$5:$D$34,MATCH(C211,Commesse!$A$5:$A$34,0)),""))</f>
        <v/>
      </c>
      <c r="H211" s="27" t="str">
        <f aca="false">IF(AND(B211="",C211=""),"",IF(NOT(ISNUMBER(E211)),"Persona non trovata",IF(G211="","Commessa non trovata","")))</f>
        <v/>
      </c>
    </row>
    <row r="212" customFormat="false" ht="15" hidden="false" customHeight="false" outlineLevel="0" collapsed="false">
      <c r="A212" s="32"/>
      <c r="B212" s="30"/>
      <c r="C212" s="30"/>
      <c r="D212" s="31"/>
      <c r="E212" s="33" t="str">
        <f aca="false">IF(B212="","",IFERROR(INDEX(Persone!$G$8:$G$22,MATCH(B212,Persone!$A$8:$A$22,0)),""))</f>
        <v/>
      </c>
      <c r="F212" s="16" t="str">
        <f aca="false">IF(ISNUMBER(E212),E212*D212,"")</f>
        <v/>
      </c>
      <c r="G212" s="14" t="str">
        <f aca="false">IF(C212="","",IFERROR(INDEX(Commesse!$D$5:$D$34,MATCH(C212,Commesse!$A$5:$A$34,0)),""))</f>
        <v/>
      </c>
      <c r="H212" s="27" t="str">
        <f aca="false">IF(AND(B212="",C212=""),"",IF(NOT(ISNUMBER(E212)),"Persona non trovata",IF(G212="","Commessa non trovata","")))</f>
        <v/>
      </c>
    </row>
    <row r="213" customFormat="false" ht="15" hidden="false" customHeight="false" outlineLevel="0" collapsed="false">
      <c r="A213" s="32"/>
      <c r="B213" s="30"/>
      <c r="C213" s="30"/>
      <c r="D213" s="31"/>
      <c r="E213" s="33" t="str">
        <f aca="false">IF(B213="","",IFERROR(INDEX(Persone!$G$8:$G$22,MATCH(B213,Persone!$A$8:$A$22,0)),""))</f>
        <v/>
      </c>
      <c r="F213" s="16" t="str">
        <f aca="false">IF(ISNUMBER(E213),E213*D213,"")</f>
        <v/>
      </c>
      <c r="G213" s="14" t="str">
        <f aca="false">IF(C213="","",IFERROR(INDEX(Commesse!$D$5:$D$34,MATCH(C213,Commesse!$A$5:$A$34,0)),""))</f>
        <v/>
      </c>
      <c r="H213" s="27" t="str">
        <f aca="false">IF(AND(B213="",C213=""),"",IF(NOT(ISNUMBER(E213)),"Persona non trovata",IF(G213="","Commessa non trovata","")))</f>
        <v/>
      </c>
    </row>
    <row r="214" customFormat="false" ht="15" hidden="false" customHeight="false" outlineLevel="0" collapsed="false">
      <c r="A214" s="32"/>
      <c r="B214" s="30"/>
      <c r="C214" s="30"/>
      <c r="D214" s="31"/>
      <c r="E214" s="33" t="str">
        <f aca="false">IF(B214="","",IFERROR(INDEX(Persone!$G$8:$G$22,MATCH(B214,Persone!$A$8:$A$22,0)),""))</f>
        <v/>
      </c>
      <c r="F214" s="16" t="str">
        <f aca="false">IF(ISNUMBER(E214),E214*D214,"")</f>
        <v/>
      </c>
      <c r="G214" s="14" t="str">
        <f aca="false">IF(C214="","",IFERROR(INDEX(Commesse!$D$5:$D$34,MATCH(C214,Commesse!$A$5:$A$34,0)),""))</f>
        <v/>
      </c>
      <c r="H214" s="27" t="str">
        <f aca="false">IF(AND(B214="",C214=""),"",IF(NOT(ISNUMBER(E214)),"Persona non trovata",IF(G214="","Commessa non trovata","")))</f>
        <v/>
      </c>
    </row>
    <row r="215" customFormat="false" ht="15" hidden="false" customHeight="false" outlineLevel="0" collapsed="false">
      <c r="A215" s="32"/>
      <c r="B215" s="30"/>
      <c r="C215" s="30"/>
      <c r="D215" s="31"/>
      <c r="E215" s="33" t="str">
        <f aca="false">IF(B215="","",IFERROR(INDEX(Persone!$G$8:$G$22,MATCH(B215,Persone!$A$8:$A$22,0)),""))</f>
        <v/>
      </c>
      <c r="F215" s="16" t="str">
        <f aca="false">IF(ISNUMBER(E215),E215*D215,"")</f>
        <v/>
      </c>
      <c r="G215" s="14" t="str">
        <f aca="false">IF(C215="","",IFERROR(INDEX(Commesse!$D$5:$D$34,MATCH(C215,Commesse!$A$5:$A$34,0)),""))</f>
        <v/>
      </c>
      <c r="H215" s="27" t="str">
        <f aca="false">IF(AND(B215="",C215=""),"",IF(NOT(ISNUMBER(E215)),"Persona non trovata",IF(G215="","Commessa non trovata","")))</f>
        <v/>
      </c>
    </row>
    <row r="216" customFormat="false" ht="15" hidden="false" customHeight="false" outlineLevel="0" collapsed="false">
      <c r="A216" s="32"/>
      <c r="B216" s="30"/>
      <c r="C216" s="30"/>
      <c r="D216" s="31"/>
      <c r="E216" s="33" t="str">
        <f aca="false">IF(B216="","",IFERROR(INDEX(Persone!$G$8:$G$22,MATCH(B216,Persone!$A$8:$A$22,0)),""))</f>
        <v/>
      </c>
      <c r="F216" s="16" t="str">
        <f aca="false">IF(ISNUMBER(E216),E216*D216,"")</f>
        <v/>
      </c>
      <c r="G216" s="14" t="str">
        <f aca="false">IF(C216="","",IFERROR(INDEX(Commesse!$D$5:$D$34,MATCH(C216,Commesse!$A$5:$A$34,0)),""))</f>
        <v/>
      </c>
      <c r="H216" s="27" t="str">
        <f aca="false">IF(AND(B216="",C216=""),"",IF(NOT(ISNUMBER(E216)),"Persona non trovata",IF(G216="","Commessa non trovata","")))</f>
        <v/>
      </c>
    </row>
    <row r="217" customFormat="false" ht="15" hidden="false" customHeight="false" outlineLevel="0" collapsed="false">
      <c r="A217" s="32"/>
      <c r="B217" s="30"/>
      <c r="C217" s="30"/>
      <c r="D217" s="31"/>
      <c r="E217" s="33" t="str">
        <f aca="false">IF(B217="","",IFERROR(INDEX(Persone!$G$8:$G$22,MATCH(B217,Persone!$A$8:$A$22,0)),""))</f>
        <v/>
      </c>
      <c r="F217" s="16" t="str">
        <f aca="false">IF(ISNUMBER(E217),E217*D217,"")</f>
        <v/>
      </c>
      <c r="G217" s="14" t="str">
        <f aca="false">IF(C217="","",IFERROR(INDEX(Commesse!$D$5:$D$34,MATCH(C217,Commesse!$A$5:$A$34,0)),""))</f>
        <v/>
      </c>
      <c r="H217" s="27" t="str">
        <f aca="false">IF(AND(B217="",C217=""),"",IF(NOT(ISNUMBER(E217)),"Persona non trovata",IF(G217="","Commessa non trovata","")))</f>
        <v/>
      </c>
    </row>
    <row r="218" customFormat="false" ht="15" hidden="false" customHeight="false" outlineLevel="0" collapsed="false">
      <c r="A218" s="32"/>
      <c r="B218" s="30"/>
      <c r="C218" s="30"/>
      <c r="D218" s="31"/>
      <c r="E218" s="33" t="str">
        <f aca="false">IF(B218="","",IFERROR(INDEX(Persone!$G$8:$G$22,MATCH(B218,Persone!$A$8:$A$22,0)),""))</f>
        <v/>
      </c>
      <c r="F218" s="16" t="str">
        <f aca="false">IF(ISNUMBER(E218),E218*D218,"")</f>
        <v/>
      </c>
      <c r="G218" s="14" t="str">
        <f aca="false">IF(C218="","",IFERROR(INDEX(Commesse!$D$5:$D$34,MATCH(C218,Commesse!$A$5:$A$34,0)),""))</f>
        <v/>
      </c>
      <c r="H218" s="27" t="str">
        <f aca="false">IF(AND(B218="",C218=""),"",IF(NOT(ISNUMBER(E218)),"Persona non trovata",IF(G218="","Commessa non trovata","")))</f>
        <v/>
      </c>
    </row>
    <row r="219" customFormat="false" ht="15" hidden="false" customHeight="false" outlineLevel="0" collapsed="false">
      <c r="A219" s="32"/>
      <c r="B219" s="30"/>
      <c r="C219" s="30"/>
      <c r="D219" s="31"/>
      <c r="E219" s="33" t="str">
        <f aca="false">IF(B219="","",IFERROR(INDEX(Persone!$G$8:$G$22,MATCH(B219,Persone!$A$8:$A$22,0)),""))</f>
        <v/>
      </c>
      <c r="F219" s="16" t="str">
        <f aca="false">IF(ISNUMBER(E219),E219*D219,"")</f>
        <v/>
      </c>
      <c r="G219" s="14" t="str">
        <f aca="false">IF(C219="","",IFERROR(INDEX(Commesse!$D$5:$D$34,MATCH(C219,Commesse!$A$5:$A$34,0)),""))</f>
        <v/>
      </c>
      <c r="H219" s="27" t="str">
        <f aca="false">IF(AND(B219="",C219=""),"",IF(NOT(ISNUMBER(E219)),"Persona non trovata",IF(G219="","Commessa non trovata","")))</f>
        <v/>
      </c>
    </row>
    <row r="220" customFormat="false" ht="15" hidden="false" customHeight="false" outlineLevel="0" collapsed="false">
      <c r="A220" s="32"/>
      <c r="B220" s="30"/>
      <c r="C220" s="30"/>
      <c r="D220" s="31"/>
      <c r="E220" s="33" t="str">
        <f aca="false">IF(B220="","",IFERROR(INDEX(Persone!$G$8:$G$22,MATCH(B220,Persone!$A$8:$A$22,0)),""))</f>
        <v/>
      </c>
      <c r="F220" s="16" t="str">
        <f aca="false">IF(ISNUMBER(E220),E220*D220,"")</f>
        <v/>
      </c>
      <c r="G220" s="14" t="str">
        <f aca="false">IF(C220="","",IFERROR(INDEX(Commesse!$D$5:$D$34,MATCH(C220,Commesse!$A$5:$A$34,0)),""))</f>
        <v/>
      </c>
      <c r="H220" s="27" t="str">
        <f aca="false">IF(AND(B220="",C220=""),"",IF(NOT(ISNUMBER(E220)),"Persona non trovata",IF(G220="","Commessa non trovata","")))</f>
        <v/>
      </c>
    </row>
    <row r="221" customFormat="false" ht="15" hidden="false" customHeight="false" outlineLevel="0" collapsed="false">
      <c r="A221" s="32"/>
      <c r="B221" s="30"/>
      <c r="C221" s="30"/>
      <c r="D221" s="31"/>
      <c r="E221" s="33" t="str">
        <f aca="false">IF(B221="","",IFERROR(INDEX(Persone!$G$8:$G$22,MATCH(B221,Persone!$A$8:$A$22,0)),""))</f>
        <v/>
      </c>
      <c r="F221" s="16" t="str">
        <f aca="false">IF(ISNUMBER(E221),E221*D221,"")</f>
        <v/>
      </c>
      <c r="G221" s="14" t="str">
        <f aca="false">IF(C221="","",IFERROR(INDEX(Commesse!$D$5:$D$34,MATCH(C221,Commesse!$A$5:$A$34,0)),""))</f>
        <v/>
      </c>
      <c r="H221" s="27" t="str">
        <f aca="false">IF(AND(B221="",C221=""),"",IF(NOT(ISNUMBER(E221)),"Persona non trovata",IF(G221="","Commessa non trovata","")))</f>
        <v/>
      </c>
    </row>
    <row r="222" customFormat="false" ht="15" hidden="false" customHeight="false" outlineLevel="0" collapsed="false">
      <c r="A222" s="32"/>
      <c r="B222" s="30"/>
      <c r="C222" s="30"/>
      <c r="D222" s="31"/>
      <c r="E222" s="33" t="str">
        <f aca="false">IF(B222="","",IFERROR(INDEX(Persone!$G$8:$G$22,MATCH(B222,Persone!$A$8:$A$22,0)),""))</f>
        <v/>
      </c>
      <c r="F222" s="16" t="str">
        <f aca="false">IF(ISNUMBER(E222),E222*D222,"")</f>
        <v/>
      </c>
      <c r="G222" s="14" t="str">
        <f aca="false">IF(C222="","",IFERROR(INDEX(Commesse!$D$5:$D$34,MATCH(C222,Commesse!$A$5:$A$34,0)),""))</f>
        <v/>
      </c>
      <c r="H222" s="27" t="str">
        <f aca="false">IF(AND(B222="",C222=""),"",IF(NOT(ISNUMBER(E222)),"Persona non trovata",IF(G222="","Commessa non trovata","")))</f>
        <v/>
      </c>
    </row>
    <row r="223" customFormat="false" ht="15" hidden="false" customHeight="false" outlineLevel="0" collapsed="false">
      <c r="A223" s="32"/>
      <c r="B223" s="30"/>
      <c r="C223" s="30"/>
      <c r="D223" s="31"/>
      <c r="E223" s="33" t="str">
        <f aca="false">IF(B223="","",IFERROR(INDEX(Persone!$G$8:$G$22,MATCH(B223,Persone!$A$8:$A$22,0)),""))</f>
        <v/>
      </c>
      <c r="F223" s="16" t="str">
        <f aca="false">IF(ISNUMBER(E223),E223*D223,"")</f>
        <v/>
      </c>
      <c r="G223" s="14" t="str">
        <f aca="false">IF(C223="","",IFERROR(INDEX(Commesse!$D$5:$D$34,MATCH(C223,Commesse!$A$5:$A$34,0)),""))</f>
        <v/>
      </c>
      <c r="H223" s="27" t="str">
        <f aca="false">IF(AND(B223="",C223=""),"",IF(NOT(ISNUMBER(E223)),"Persona non trovata",IF(G223="","Commessa non trovata","")))</f>
        <v/>
      </c>
    </row>
    <row r="224" customFormat="false" ht="15" hidden="false" customHeight="false" outlineLevel="0" collapsed="false">
      <c r="A224" s="32"/>
      <c r="B224" s="30"/>
      <c r="C224" s="30"/>
      <c r="D224" s="31"/>
      <c r="E224" s="33" t="str">
        <f aca="false">IF(B224="","",IFERROR(INDEX(Persone!$G$8:$G$22,MATCH(B224,Persone!$A$8:$A$22,0)),""))</f>
        <v/>
      </c>
      <c r="F224" s="16" t="str">
        <f aca="false">IF(ISNUMBER(E224),E224*D224,"")</f>
        <v/>
      </c>
      <c r="G224" s="14" t="str">
        <f aca="false">IF(C224="","",IFERROR(INDEX(Commesse!$D$5:$D$34,MATCH(C224,Commesse!$A$5:$A$34,0)),""))</f>
        <v/>
      </c>
      <c r="H224" s="27" t="str">
        <f aca="false">IF(AND(B224="",C224=""),"",IF(NOT(ISNUMBER(E224)),"Persona non trovata",IF(G224="","Commessa non trovata","")))</f>
        <v/>
      </c>
    </row>
    <row r="225" customFormat="false" ht="15" hidden="false" customHeight="false" outlineLevel="0" collapsed="false">
      <c r="A225" s="32"/>
      <c r="B225" s="30"/>
      <c r="C225" s="30"/>
      <c r="D225" s="31"/>
      <c r="E225" s="33" t="str">
        <f aca="false">IF(B225="","",IFERROR(INDEX(Persone!$G$8:$G$22,MATCH(B225,Persone!$A$8:$A$22,0)),""))</f>
        <v/>
      </c>
      <c r="F225" s="16" t="str">
        <f aca="false">IF(ISNUMBER(E225),E225*D225,"")</f>
        <v/>
      </c>
      <c r="G225" s="14" t="str">
        <f aca="false">IF(C225="","",IFERROR(INDEX(Commesse!$D$5:$D$34,MATCH(C225,Commesse!$A$5:$A$34,0)),""))</f>
        <v/>
      </c>
      <c r="H225" s="27" t="str">
        <f aca="false">IF(AND(B225="",C225=""),"",IF(NOT(ISNUMBER(E225)),"Persona non trovata",IF(G225="","Commessa non trovata","")))</f>
        <v/>
      </c>
    </row>
    <row r="226" customFormat="false" ht="15" hidden="false" customHeight="false" outlineLevel="0" collapsed="false">
      <c r="A226" s="32"/>
      <c r="B226" s="30"/>
      <c r="C226" s="30"/>
      <c r="D226" s="31"/>
      <c r="E226" s="33" t="str">
        <f aca="false">IF(B226="","",IFERROR(INDEX(Persone!$G$8:$G$22,MATCH(B226,Persone!$A$8:$A$22,0)),""))</f>
        <v/>
      </c>
      <c r="F226" s="16" t="str">
        <f aca="false">IF(ISNUMBER(E226),E226*D226,"")</f>
        <v/>
      </c>
      <c r="G226" s="14" t="str">
        <f aca="false">IF(C226="","",IFERROR(INDEX(Commesse!$D$5:$D$34,MATCH(C226,Commesse!$A$5:$A$34,0)),""))</f>
        <v/>
      </c>
      <c r="H226" s="27" t="str">
        <f aca="false">IF(AND(B226="",C226=""),"",IF(NOT(ISNUMBER(E226)),"Persona non trovata",IF(G226="","Commessa non trovata","")))</f>
        <v/>
      </c>
    </row>
    <row r="227" customFormat="false" ht="15" hidden="false" customHeight="false" outlineLevel="0" collapsed="false">
      <c r="A227" s="32"/>
      <c r="B227" s="30"/>
      <c r="C227" s="30"/>
      <c r="D227" s="31"/>
      <c r="E227" s="33" t="str">
        <f aca="false">IF(B227="","",IFERROR(INDEX(Persone!$G$8:$G$22,MATCH(B227,Persone!$A$8:$A$22,0)),""))</f>
        <v/>
      </c>
      <c r="F227" s="16" t="str">
        <f aca="false">IF(ISNUMBER(E227),E227*D227,"")</f>
        <v/>
      </c>
      <c r="G227" s="14" t="str">
        <f aca="false">IF(C227="","",IFERROR(INDEX(Commesse!$D$5:$D$34,MATCH(C227,Commesse!$A$5:$A$34,0)),""))</f>
        <v/>
      </c>
      <c r="H227" s="27" t="str">
        <f aca="false">IF(AND(B227="",C227=""),"",IF(NOT(ISNUMBER(E227)),"Persona non trovata",IF(G227="","Commessa non trovata","")))</f>
        <v/>
      </c>
    </row>
    <row r="228" customFormat="false" ht="15" hidden="false" customHeight="false" outlineLevel="0" collapsed="false">
      <c r="A228" s="32"/>
      <c r="B228" s="30"/>
      <c r="C228" s="30"/>
      <c r="D228" s="31"/>
      <c r="E228" s="33" t="str">
        <f aca="false">IF(B228="","",IFERROR(INDEX(Persone!$G$8:$G$22,MATCH(B228,Persone!$A$8:$A$22,0)),""))</f>
        <v/>
      </c>
      <c r="F228" s="16" t="str">
        <f aca="false">IF(ISNUMBER(E228),E228*D228,"")</f>
        <v/>
      </c>
      <c r="G228" s="14" t="str">
        <f aca="false">IF(C228="","",IFERROR(INDEX(Commesse!$D$5:$D$34,MATCH(C228,Commesse!$A$5:$A$34,0)),""))</f>
        <v/>
      </c>
      <c r="H228" s="27" t="str">
        <f aca="false">IF(AND(B228="",C228=""),"",IF(NOT(ISNUMBER(E228)),"Persona non trovata",IF(G228="","Commessa non trovata","")))</f>
        <v/>
      </c>
    </row>
    <row r="229" customFormat="false" ht="15" hidden="false" customHeight="false" outlineLevel="0" collapsed="false">
      <c r="A229" s="32"/>
      <c r="B229" s="30"/>
      <c r="C229" s="30"/>
      <c r="D229" s="31"/>
      <c r="E229" s="33" t="str">
        <f aca="false">IF(B229="","",IFERROR(INDEX(Persone!$G$8:$G$22,MATCH(B229,Persone!$A$8:$A$22,0)),""))</f>
        <v/>
      </c>
      <c r="F229" s="16" t="str">
        <f aca="false">IF(ISNUMBER(E229),E229*D229,"")</f>
        <v/>
      </c>
      <c r="G229" s="14" t="str">
        <f aca="false">IF(C229="","",IFERROR(INDEX(Commesse!$D$5:$D$34,MATCH(C229,Commesse!$A$5:$A$34,0)),""))</f>
        <v/>
      </c>
      <c r="H229" s="27" t="str">
        <f aca="false">IF(AND(B229="",C229=""),"",IF(NOT(ISNUMBER(E229)),"Persona non trovata",IF(G229="","Commessa non trovata","")))</f>
        <v/>
      </c>
    </row>
    <row r="230" customFormat="false" ht="15" hidden="false" customHeight="false" outlineLevel="0" collapsed="false">
      <c r="A230" s="32"/>
      <c r="B230" s="30"/>
      <c r="C230" s="30"/>
      <c r="D230" s="31"/>
      <c r="E230" s="33" t="str">
        <f aca="false">IF(B230="","",IFERROR(INDEX(Persone!$G$8:$G$22,MATCH(B230,Persone!$A$8:$A$22,0)),""))</f>
        <v/>
      </c>
      <c r="F230" s="16" t="str">
        <f aca="false">IF(ISNUMBER(E230),E230*D230,"")</f>
        <v/>
      </c>
      <c r="G230" s="14" t="str">
        <f aca="false">IF(C230="","",IFERROR(INDEX(Commesse!$D$5:$D$34,MATCH(C230,Commesse!$A$5:$A$34,0)),""))</f>
        <v/>
      </c>
      <c r="H230" s="27" t="str">
        <f aca="false">IF(AND(B230="",C230=""),"",IF(NOT(ISNUMBER(E230)),"Persona non trovata",IF(G230="","Commessa non trovata","")))</f>
        <v/>
      </c>
    </row>
    <row r="231" customFormat="false" ht="15" hidden="false" customHeight="false" outlineLevel="0" collapsed="false">
      <c r="A231" s="32"/>
      <c r="B231" s="30"/>
      <c r="C231" s="30"/>
      <c r="D231" s="31"/>
      <c r="E231" s="33" t="str">
        <f aca="false">IF(B231="","",IFERROR(INDEX(Persone!$G$8:$G$22,MATCH(B231,Persone!$A$8:$A$22,0)),""))</f>
        <v/>
      </c>
      <c r="F231" s="16" t="str">
        <f aca="false">IF(ISNUMBER(E231),E231*D231,"")</f>
        <v/>
      </c>
      <c r="G231" s="14" t="str">
        <f aca="false">IF(C231="","",IFERROR(INDEX(Commesse!$D$5:$D$34,MATCH(C231,Commesse!$A$5:$A$34,0)),""))</f>
        <v/>
      </c>
      <c r="H231" s="27" t="str">
        <f aca="false">IF(AND(B231="",C231=""),"",IF(NOT(ISNUMBER(E231)),"Persona non trovata",IF(G231="","Commessa non trovata","")))</f>
        <v/>
      </c>
    </row>
    <row r="232" customFormat="false" ht="15" hidden="false" customHeight="false" outlineLevel="0" collapsed="false">
      <c r="A232" s="32"/>
      <c r="B232" s="30"/>
      <c r="C232" s="30"/>
      <c r="D232" s="31"/>
      <c r="E232" s="33" t="str">
        <f aca="false">IF(B232="","",IFERROR(INDEX(Persone!$G$8:$G$22,MATCH(B232,Persone!$A$8:$A$22,0)),""))</f>
        <v/>
      </c>
      <c r="F232" s="16" t="str">
        <f aca="false">IF(ISNUMBER(E232),E232*D232,"")</f>
        <v/>
      </c>
      <c r="G232" s="14" t="str">
        <f aca="false">IF(C232="","",IFERROR(INDEX(Commesse!$D$5:$D$34,MATCH(C232,Commesse!$A$5:$A$34,0)),""))</f>
        <v/>
      </c>
      <c r="H232" s="27" t="str">
        <f aca="false">IF(AND(B232="",C232=""),"",IF(NOT(ISNUMBER(E232)),"Persona non trovata",IF(G232="","Commessa non trovata","")))</f>
        <v/>
      </c>
    </row>
    <row r="233" customFormat="false" ht="15" hidden="false" customHeight="false" outlineLevel="0" collapsed="false">
      <c r="A233" s="32"/>
      <c r="B233" s="30"/>
      <c r="C233" s="30"/>
      <c r="D233" s="31"/>
      <c r="E233" s="33" t="str">
        <f aca="false">IF(B233="","",IFERROR(INDEX(Persone!$G$8:$G$22,MATCH(B233,Persone!$A$8:$A$22,0)),""))</f>
        <v/>
      </c>
      <c r="F233" s="16" t="str">
        <f aca="false">IF(ISNUMBER(E233),E233*D233,"")</f>
        <v/>
      </c>
      <c r="G233" s="14" t="str">
        <f aca="false">IF(C233="","",IFERROR(INDEX(Commesse!$D$5:$D$34,MATCH(C233,Commesse!$A$5:$A$34,0)),""))</f>
        <v/>
      </c>
      <c r="H233" s="27" t="str">
        <f aca="false">IF(AND(B233="",C233=""),"",IF(NOT(ISNUMBER(E233)),"Persona non trovata",IF(G233="","Commessa non trovata","")))</f>
        <v/>
      </c>
    </row>
    <row r="234" customFormat="false" ht="15" hidden="false" customHeight="false" outlineLevel="0" collapsed="false">
      <c r="A234" s="32"/>
      <c r="B234" s="30"/>
      <c r="C234" s="30"/>
      <c r="D234" s="31"/>
      <c r="E234" s="33" t="str">
        <f aca="false">IF(B234="","",IFERROR(INDEX(Persone!$G$8:$G$22,MATCH(B234,Persone!$A$8:$A$22,0)),""))</f>
        <v/>
      </c>
      <c r="F234" s="16" t="str">
        <f aca="false">IF(ISNUMBER(E234),E234*D234,"")</f>
        <v/>
      </c>
      <c r="G234" s="14" t="str">
        <f aca="false">IF(C234="","",IFERROR(INDEX(Commesse!$D$5:$D$34,MATCH(C234,Commesse!$A$5:$A$34,0)),""))</f>
        <v/>
      </c>
      <c r="H234" s="27" t="str">
        <f aca="false">IF(AND(B234="",C234=""),"",IF(NOT(ISNUMBER(E234)),"Persona non trovata",IF(G234="","Commessa non trovata","")))</f>
        <v/>
      </c>
    </row>
    <row r="235" customFormat="false" ht="15" hidden="false" customHeight="false" outlineLevel="0" collapsed="false">
      <c r="A235" s="32"/>
      <c r="B235" s="30"/>
      <c r="C235" s="30"/>
      <c r="D235" s="31"/>
      <c r="E235" s="33" t="str">
        <f aca="false">IF(B235="","",IFERROR(INDEX(Persone!$G$8:$G$22,MATCH(B235,Persone!$A$8:$A$22,0)),""))</f>
        <v/>
      </c>
      <c r="F235" s="16" t="str">
        <f aca="false">IF(ISNUMBER(E235),E235*D235,"")</f>
        <v/>
      </c>
      <c r="G235" s="14" t="str">
        <f aca="false">IF(C235="","",IFERROR(INDEX(Commesse!$D$5:$D$34,MATCH(C235,Commesse!$A$5:$A$34,0)),""))</f>
        <v/>
      </c>
      <c r="H235" s="27" t="str">
        <f aca="false">IF(AND(B235="",C235=""),"",IF(NOT(ISNUMBER(E235)),"Persona non trovata",IF(G235="","Commessa non trovata","")))</f>
        <v/>
      </c>
    </row>
    <row r="236" customFormat="false" ht="15" hidden="false" customHeight="false" outlineLevel="0" collapsed="false">
      <c r="A236" s="32"/>
      <c r="B236" s="30"/>
      <c r="C236" s="30"/>
      <c r="D236" s="31"/>
      <c r="E236" s="33" t="str">
        <f aca="false">IF(B236="","",IFERROR(INDEX(Persone!$G$8:$G$22,MATCH(B236,Persone!$A$8:$A$22,0)),""))</f>
        <v/>
      </c>
      <c r="F236" s="16" t="str">
        <f aca="false">IF(ISNUMBER(E236),E236*D236,"")</f>
        <v/>
      </c>
      <c r="G236" s="14" t="str">
        <f aca="false">IF(C236="","",IFERROR(INDEX(Commesse!$D$5:$D$34,MATCH(C236,Commesse!$A$5:$A$34,0)),""))</f>
        <v/>
      </c>
      <c r="H236" s="27" t="str">
        <f aca="false">IF(AND(B236="",C236=""),"",IF(NOT(ISNUMBER(E236)),"Persona non trovata",IF(G236="","Commessa non trovata","")))</f>
        <v/>
      </c>
    </row>
    <row r="237" customFormat="false" ht="15" hidden="false" customHeight="false" outlineLevel="0" collapsed="false">
      <c r="A237" s="32"/>
      <c r="B237" s="30"/>
      <c r="C237" s="30"/>
      <c r="D237" s="31"/>
      <c r="E237" s="33" t="str">
        <f aca="false">IF(B237="","",IFERROR(INDEX(Persone!$G$8:$G$22,MATCH(B237,Persone!$A$8:$A$22,0)),""))</f>
        <v/>
      </c>
      <c r="F237" s="16" t="str">
        <f aca="false">IF(ISNUMBER(E237),E237*D237,"")</f>
        <v/>
      </c>
      <c r="G237" s="14" t="str">
        <f aca="false">IF(C237="","",IFERROR(INDEX(Commesse!$D$5:$D$34,MATCH(C237,Commesse!$A$5:$A$34,0)),""))</f>
        <v/>
      </c>
      <c r="H237" s="27" t="str">
        <f aca="false">IF(AND(B237="",C237=""),"",IF(NOT(ISNUMBER(E237)),"Persona non trovata",IF(G237="","Commessa non trovata","")))</f>
        <v/>
      </c>
    </row>
    <row r="238" customFormat="false" ht="15" hidden="false" customHeight="false" outlineLevel="0" collapsed="false">
      <c r="A238" s="32"/>
      <c r="B238" s="30"/>
      <c r="C238" s="30"/>
      <c r="D238" s="31"/>
      <c r="E238" s="33" t="str">
        <f aca="false">IF(B238="","",IFERROR(INDEX(Persone!$G$8:$G$22,MATCH(B238,Persone!$A$8:$A$22,0)),""))</f>
        <v/>
      </c>
      <c r="F238" s="16" t="str">
        <f aca="false">IF(ISNUMBER(E238),E238*D238,"")</f>
        <v/>
      </c>
      <c r="G238" s="14" t="str">
        <f aca="false">IF(C238="","",IFERROR(INDEX(Commesse!$D$5:$D$34,MATCH(C238,Commesse!$A$5:$A$34,0)),""))</f>
        <v/>
      </c>
      <c r="H238" s="27" t="str">
        <f aca="false">IF(AND(B238="",C238=""),"",IF(NOT(ISNUMBER(E238)),"Persona non trovata",IF(G238="","Commessa non trovata","")))</f>
        <v/>
      </c>
    </row>
    <row r="239" customFormat="false" ht="15" hidden="false" customHeight="false" outlineLevel="0" collapsed="false">
      <c r="A239" s="32"/>
      <c r="B239" s="30"/>
      <c r="C239" s="30"/>
      <c r="D239" s="31"/>
      <c r="E239" s="33" t="str">
        <f aca="false">IF(B239="","",IFERROR(INDEX(Persone!$G$8:$G$22,MATCH(B239,Persone!$A$8:$A$22,0)),""))</f>
        <v/>
      </c>
      <c r="F239" s="16" t="str">
        <f aca="false">IF(ISNUMBER(E239),E239*D239,"")</f>
        <v/>
      </c>
      <c r="G239" s="14" t="str">
        <f aca="false">IF(C239="","",IFERROR(INDEX(Commesse!$D$5:$D$34,MATCH(C239,Commesse!$A$5:$A$34,0)),""))</f>
        <v/>
      </c>
      <c r="H239" s="27" t="str">
        <f aca="false">IF(AND(B239="",C239=""),"",IF(NOT(ISNUMBER(E239)),"Persona non trovata",IF(G239="","Commessa non trovata","")))</f>
        <v/>
      </c>
    </row>
    <row r="240" customFormat="false" ht="15" hidden="false" customHeight="false" outlineLevel="0" collapsed="false">
      <c r="A240" s="32"/>
      <c r="B240" s="30"/>
      <c r="C240" s="30"/>
      <c r="D240" s="31"/>
      <c r="E240" s="33" t="str">
        <f aca="false">IF(B240="","",IFERROR(INDEX(Persone!$G$8:$G$22,MATCH(B240,Persone!$A$8:$A$22,0)),""))</f>
        <v/>
      </c>
      <c r="F240" s="16" t="str">
        <f aca="false">IF(ISNUMBER(E240),E240*D240,"")</f>
        <v/>
      </c>
      <c r="G240" s="14" t="str">
        <f aca="false">IF(C240="","",IFERROR(INDEX(Commesse!$D$5:$D$34,MATCH(C240,Commesse!$A$5:$A$34,0)),""))</f>
        <v/>
      </c>
      <c r="H240" s="27" t="str">
        <f aca="false">IF(AND(B240="",C240=""),"",IF(NOT(ISNUMBER(E240)),"Persona non trovata",IF(G240="","Commessa non trovata","")))</f>
        <v/>
      </c>
    </row>
    <row r="241" customFormat="false" ht="15" hidden="false" customHeight="false" outlineLevel="0" collapsed="false">
      <c r="A241" s="32"/>
      <c r="B241" s="30"/>
      <c r="C241" s="30"/>
      <c r="D241" s="31"/>
      <c r="E241" s="33" t="str">
        <f aca="false">IF(B241="","",IFERROR(INDEX(Persone!$G$8:$G$22,MATCH(B241,Persone!$A$8:$A$22,0)),""))</f>
        <v/>
      </c>
      <c r="F241" s="16" t="str">
        <f aca="false">IF(ISNUMBER(E241),E241*D241,"")</f>
        <v/>
      </c>
      <c r="G241" s="14" t="str">
        <f aca="false">IF(C241="","",IFERROR(INDEX(Commesse!$D$5:$D$34,MATCH(C241,Commesse!$A$5:$A$34,0)),""))</f>
        <v/>
      </c>
      <c r="H241" s="27" t="str">
        <f aca="false">IF(AND(B241="",C241=""),"",IF(NOT(ISNUMBER(E241)),"Persona non trovata",IF(G241="","Commessa non trovata","")))</f>
        <v/>
      </c>
    </row>
    <row r="242" customFormat="false" ht="15" hidden="false" customHeight="false" outlineLevel="0" collapsed="false">
      <c r="A242" s="32"/>
      <c r="B242" s="30"/>
      <c r="C242" s="30"/>
      <c r="D242" s="31"/>
      <c r="E242" s="33" t="str">
        <f aca="false">IF(B242="","",IFERROR(INDEX(Persone!$G$8:$G$22,MATCH(B242,Persone!$A$8:$A$22,0)),""))</f>
        <v/>
      </c>
      <c r="F242" s="16" t="str">
        <f aca="false">IF(ISNUMBER(E242),E242*D242,"")</f>
        <v/>
      </c>
      <c r="G242" s="14" t="str">
        <f aca="false">IF(C242="","",IFERROR(INDEX(Commesse!$D$5:$D$34,MATCH(C242,Commesse!$A$5:$A$34,0)),""))</f>
        <v/>
      </c>
      <c r="H242" s="27" t="str">
        <f aca="false">IF(AND(B242="",C242=""),"",IF(NOT(ISNUMBER(E242)),"Persona non trovata",IF(G242="","Commessa non trovata","")))</f>
        <v/>
      </c>
    </row>
    <row r="243" customFormat="false" ht="15" hidden="false" customHeight="false" outlineLevel="0" collapsed="false">
      <c r="A243" s="32"/>
      <c r="B243" s="30"/>
      <c r="C243" s="30"/>
      <c r="D243" s="31"/>
      <c r="E243" s="33" t="str">
        <f aca="false">IF(B243="","",IFERROR(INDEX(Persone!$G$8:$G$22,MATCH(B243,Persone!$A$8:$A$22,0)),""))</f>
        <v/>
      </c>
      <c r="F243" s="16" t="str">
        <f aca="false">IF(ISNUMBER(E243),E243*D243,"")</f>
        <v/>
      </c>
      <c r="G243" s="14" t="str">
        <f aca="false">IF(C243="","",IFERROR(INDEX(Commesse!$D$5:$D$34,MATCH(C243,Commesse!$A$5:$A$34,0)),""))</f>
        <v/>
      </c>
      <c r="H243" s="27" t="str">
        <f aca="false">IF(AND(B243="",C243=""),"",IF(NOT(ISNUMBER(E243)),"Persona non trovata",IF(G243="","Commessa non trovata","")))</f>
        <v/>
      </c>
    </row>
    <row r="244" customFormat="false" ht="15" hidden="false" customHeight="false" outlineLevel="0" collapsed="false">
      <c r="A244" s="32"/>
      <c r="B244" s="30"/>
      <c r="C244" s="30"/>
      <c r="D244" s="31"/>
      <c r="E244" s="33" t="str">
        <f aca="false">IF(B244="","",IFERROR(INDEX(Persone!$G$8:$G$22,MATCH(B244,Persone!$A$8:$A$22,0)),""))</f>
        <v/>
      </c>
      <c r="F244" s="16" t="str">
        <f aca="false">IF(ISNUMBER(E244),E244*D244,"")</f>
        <v/>
      </c>
      <c r="G244" s="14" t="str">
        <f aca="false">IF(C244="","",IFERROR(INDEX(Commesse!$D$5:$D$34,MATCH(C244,Commesse!$A$5:$A$34,0)),""))</f>
        <v/>
      </c>
      <c r="H244" s="27" t="str">
        <f aca="false">IF(AND(B244="",C244=""),"",IF(NOT(ISNUMBER(E244)),"Persona non trovata",IF(G244="","Commessa non trovata","")))</f>
        <v/>
      </c>
    </row>
    <row r="245" customFormat="false" ht="15" hidden="false" customHeight="false" outlineLevel="0" collapsed="false">
      <c r="A245" s="32"/>
      <c r="B245" s="30"/>
      <c r="C245" s="30"/>
      <c r="D245" s="31"/>
      <c r="E245" s="33" t="str">
        <f aca="false">IF(B245="","",IFERROR(INDEX(Persone!$G$8:$G$22,MATCH(B245,Persone!$A$8:$A$22,0)),""))</f>
        <v/>
      </c>
      <c r="F245" s="16" t="str">
        <f aca="false">IF(ISNUMBER(E245),E245*D245,"")</f>
        <v/>
      </c>
      <c r="G245" s="14" t="str">
        <f aca="false">IF(C245="","",IFERROR(INDEX(Commesse!$D$5:$D$34,MATCH(C245,Commesse!$A$5:$A$34,0)),""))</f>
        <v/>
      </c>
      <c r="H245" s="27" t="str">
        <f aca="false">IF(AND(B245="",C245=""),"",IF(NOT(ISNUMBER(E245)),"Persona non trovata",IF(G245="","Commessa non trovata","")))</f>
        <v/>
      </c>
    </row>
    <row r="246" customFormat="false" ht="15" hidden="false" customHeight="false" outlineLevel="0" collapsed="false">
      <c r="A246" s="32"/>
      <c r="B246" s="30"/>
      <c r="C246" s="30"/>
      <c r="D246" s="31"/>
      <c r="E246" s="33" t="str">
        <f aca="false">IF(B246="","",IFERROR(INDEX(Persone!$G$8:$G$22,MATCH(B246,Persone!$A$8:$A$22,0)),""))</f>
        <v/>
      </c>
      <c r="F246" s="16" t="str">
        <f aca="false">IF(ISNUMBER(E246),E246*D246,"")</f>
        <v/>
      </c>
      <c r="G246" s="14" t="str">
        <f aca="false">IF(C246="","",IFERROR(INDEX(Commesse!$D$5:$D$34,MATCH(C246,Commesse!$A$5:$A$34,0)),""))</f>
        <v/>
      </c>
      <c r="H246" s="27" t="str">
        <f aca="false">IF(AND(B246="",C246=""),"",IF(NOT(ISNUMBER(E246)),"Persona non trovata",IF(G246="","Commessa non trovata","")))</f>
        <v/>
      </c>
    </row>
    <row r="247" customFormat="false" ht="15" hidden="false" customHeight="false" outlineLevel="0" collapsed="false">
      <c r="A247" s="32"/>
      <c r="B247" s="30"/>
      <c r="C247" s="30"/>
      <c r="D247" s="31"/>
      <c r="E247" s="33" t="str">
        <f aca="false">IF(B247="","",IFERROR(INDEX(Persone!$G$8:$G$22,MATCH(B247,Persone!$A$8:$A$22,0)),""))</f>
        <v/>
      </c>
      <c r="F247" s="16" t="str">
        <f aca="false">IF(ISNUMBER(E247),E247*D247,"")</f>
        <v/>
      </c>
      <c r="G247" s="14" t="str">
        <f aca="false">IF(C247="","",IFERROR(INDEX(Commesse!$D$5:$D$34,MATCH(C247,Commesse!$A$5:$A$34,0)),""))</f>
        <v/>
      </c>
      <c r="H247" s="27" t="str">
        <f aca="false">IF(AND(B247="",C247=""),"",IF(NOT(ISNUMBER(E247)),"Persona non trovata",IF(G247="","Commessa non trovata","")))</f>
        <v/>
      </c>
    </row>
    <row r="248" customFormat="false" ht="15" hidden="false" customHeight="false" outlineLevel="0" collapsed="false">
      <c r="A248" s="32"/>
      <c r="B248" s="30"/>
      <c r="C248" s="30"/>
      <c r="D248" s="31"/>
      <c r="E248" s="33" t="str">
        <f aca="false">IF(B248="","",IFERROR(INDEX(Persone!$G$8:$G$22,MATCH(B248,Persone!$A$8:$A$22,0)),""))</f>
        <v/>
      </c>
      <c r="F248" s="16" t="str">
        <f aca="false">IF(ISNUMBER(E248),E248*D248,"")</f>
        <v/>
      </c>
      <c r="G248" s="14" t="str">
        <f aca="false">IF(C248="","",IFERROR(INDEX(Commesse!$D$5:$D$34,MATCH(C248,Commesse!$A$5:$A$34,0)),""))</f>
        <v/>
      </c>
      <c r="H248" s="27" t="str">
        <f aca="false">IF(AND(B248="",C248=""),"",IF(NOT(ISNUMBER(E248)),"Persona non trovata",IF(G248="","Commessa non trovata","")))</f>
        <v/>
      </c>
    </row>
    <row r="249" customFormat="false" ht="15" hidden="false" customHeight="false" outlineLevel="0" collapsed="false">
      <c r="A249" s="32"/>
      <c r="B249" s="30"/>
      <c r="C249" s="30"/>
      <c r="D249" s="31"/>
      <c r="E249" s="33" t="str">
        <f aca="false">IF(B249="","",IFERROR(INDEX(Persone!$G$8:$G$22,MATCH(B249,Persone!$A$8:$A$22,0)),""))</f>
        <v/>
      </c>
      <c r="F249" s="16" t="str">
        <f aca="false">IF(ISNUMBER(E249),E249*D249,"")</f>
        <v/>
      </c>
      <c r="G249" s="14" t="str">
        <f aca="false">IF(C249="","",IFERROR(INDEX(Commesse!$D$5:$D$34,MATCH(C249,Commesse!$A$5:$A$34,0)),""))</f>
        <v/>
      </c>
      <c r="H249" s="27" t="str">
        <f aca="false">IF(AND(B249="",C249=""),"",IF(NOT(ISNUMBER(E249)),"Persona non trovata",IF(G249="","Commessa non trovata","")))</f>
        <v/>
      </c>
    </row>
    <row r="250" customFormat="false" ht="15" hidden="false" customHeight="false" outlineLevel="0" collapsed="false">
      <c r="A250" s="32"/>
      <c r="B250" s="30"/>
      <c r="C250" s="30"/>
      <c r="D250" s="31"/>
      <c r="E250" s="33" t="str">
        <f aca="false">IF(B250="","",IFERROR(INDEX(Persone!$G$8:$G$22,MATCH(B250,Persone!$A$8:$A$22,0)),""))</f>
        <v/>
      </c>
      <c r="F250" s="16" t="str">
        <f aca="false">IF(ISNUMBER(E250),E250*D250,"")</f>
        <v/>
      </c>
      <c r="G250" s="14" t="str">
        <f aca="false">IF(C250="","",IFERROR(INDEX(Commesse!$D$5:$D$34,MATCH(C250,Commesse!$A$5:$A$34,0)),""))</f>
        <v/>
      </c>
      <c r="H250" s="27" t="str">
        <f aca="false">IF(AND(B250="",C250=""),"",IF(NOT(ISNUMBER(E250)),"Persona non trovata",IF(G250="","Commessa non trovata","")))</f>
        <v/>
      </c>
    </row>
    <row r="251" customFormat="false" ht="15" hidden="false" customHeight="false" outlineLevel="0" collapsed="false">
      <c r="A251" s="32"/>
      <c r="B251" s="30"/>
      <c r="C251" s="30"/>
      <c r="D251" s="31"/>
      <c r="E251" s="33" t="str">
        <f aca="false">IF(B251="","",IFERROR(INDEX(Persone!$G$8:$G$22,MATCH(B251,Persone!$A$8:$A$22,0)),""))</f>
        <v/>
      </c>
      <c r="F251" s="16" t="str">
        <f aca="false">IF(ISNUMBER(E251),E251*D251,"")</f>
        <v/>
      </c>
      <c r="G251" s="14" t="str">
        <f aca="false">IF(C251="","",IFERROR(INDEX(Commesse!$D$5:$D$34,MATCH(C251,Commesse!$A$5:$A$34,0)),""))</f>
        <v/>
      </c>
      <c r="H251" s="27" t="str">
        <f aca="false">IF(AND(B251="",C251=""),"",IF(NOT(ISNUMBER(E251)),"Persona non trovata",IF(G251="","Commessa non trovata","")))</f>
        <v/>
      </c>
    </row>
    <row r="252" customFormat="false" ht="15" hidden="false" customHeight="false" outlineLevel="0" collapsed="false">
      <c r="A252" s="32"/>
      <c r="B252" s="30"/>
      <c r="C252" s="30"/>
      <c r="D252" s="31"/>
      <c r="E252" s="33" t="str">
        <f aca="false">IF(B252="","",IFERROR(INDEX(Persone!$G$8:$G$22,MATCH(B252,Persone!$A$8:$A$22,0)),""))</f>
        <v/>
      </c>
      <c r="F252" s="16" t="str">
        <f aca="false">IF(ISNUMBER(E252),E252*D252,"")</f>
        <v/>
      </c>
      <c r="G252" s="14" t="str">
        <f aca="false">IF(C252="","",IFERROR(INDEX(Commesse!$D$5:$D$34,MATCH(C252,Commesse!$A$5:$A$34,0)),""))</f>
        <v/>
      </c>
      <c r="H252" s="27" t="str">
        <f aca="false">IF(AND(B252="",C252=""),"",IF(NOT(ISNUMBER(E252)),"Persona non trovata",IF(G252="","Commessa non trovata","")))</f>
        <v/>
      </c>
    </row>
    <row r="253" customFormat="false" ht="15" hidden="false" customHeight="false" outlineLevel="0" collapsed="false">
      <c r="A253" s="32"/>
      <c r="B253" s="30"/>
      <c r="C253" s="30"/>
      <c r="D253" s="31"/>
      <c r="E253" s="33" t="str">
        <f aca="false">IF(B253="","",IFERROR(INDEX(Persone!$G$8:$G$22,MATCH(B253,Persone!$A$8:$A$22,0)),""))</f>
        <v/>
      </c>
      <c r="F253" s="16" t="str">
        <f aca="false">IF(ISNUMBER(E253),E253*D253,"")</f>
        <v/>
      </c>
      <c r="G253" s="14" t="str">
        <f aca="false">IF(C253="","",IFERROR(INDEX(Commesse!$D$5:$D$34,MATCH(C253,Commesse!$A$5:$A$34,0)),""))</f>
        <v/>
      </c>
      <c r="H253" s="27" t="str">
        <f aca="false">IF(AND(B253="",C253=""),"",IF(NOT(ISNUMBER(E253)),"Persona non trovata",IF(G253="","Commessa non trovata","")))</f>
        <v/>
      </c>
    </row>
    <row r="254" customFormat="false" ht="15" hidden="false" customHeight="false" outlineLevel="0" collapsed="false">
      <c r="A254" s="32"/>
      <c r="B254" s="30"/>
      <c r="C254" s="30"/>
      <c r="D254" s="31"/>
      <c r="E254" s="33" t="str">
        <f aca="false">IF(B254="","",IFERROR(INDEX(Persone!$G$8:$G$22,MATCH(B254,Persone!$A$8:$A$22,0)),""))</f>
        <v/>
      </c>
      <c r="F254" s="16" t="str">
        <f aca="false">IF(ISNUMBER(E254),E254*D254,"")</f>
        <v/>
      </c>
      <c r="G254" s="14" t="str">
        <f aca="false">IF(C254="","",IFERROR(INDEX(Commesse!$D$5:$D$34,MATCH(C254,Commesse!$A$5:$A$34,0)),""))</f>
        <v/>
      </c>
      <c r="H254" s="27" t="str">
        <f aca="false">IF(AND(B254="",C254=""),"",IF(NOT(ISNUMBER(E254)),"Persona non trovata",IF(G254="","Commessa non trovata","")))</f>
        <v/>
      </c>
    </row>
    <row r="255" customFormat="false" ht="15" hidden="false" customHeight="false" outlineLevel="0" collapsed="false">
      <c r="A255" s="32"/>
      <c r="B255" s="30"/>
      <c r="C255" s="30"/>
      <c r="D255" s="31"/>
      <c r="E255" s="33" t="str">
        <f aca="false">IF(B255="","",IFERROR(INDEX(Persone!$G$8:$G$22,MATCH(B255,Persone!$A$8:$A$22,0)),""))</f>
        <v/>
      </c>
      <c r="F255" s="16" t="str">
        <f aca="false">IF(ISNUMBER(E255),E255*D255,"")</f>
        <v/>
      </c>
      <c r="G255" s="14" t="str">
        <f aca="false">IF(C255="","",IFERROR(INDEX(Commesse!$D$5:$D$34,MATCH(C255,Commesse!$A$5:$A$34,0)),""))</f>
        <v/>
      </c>
      <c r="H255" s="27" t="str">
        <f aca="false">IF(AND(B255="",C255=""),"",IF(NOT(ISNUMBER(E255)),"Persona non trovata",IF(G255="","Commessa non trovata","")))</f>
        <v/>
      </c>
    </row>
    <row r="256" customFormat="false" ht="15" hidden="false" customHeight="false" outlineLevel="0" collapsed="false">
      <c r="A256" s="32"/>
      <c r="B256" s="30"/>
      <c r="C256" s="30"/>
      <c r="D256" s="31"/>
      <c r="E256" s="33" t="str">
        <f aca="false">IF(B256="","",IFERROR(INDEX(Persone!$G$8:$G$22,MATCH(B256,Persone!$A$8:$A$22,0)),""))</f>
        <v/>
      </c>
      <c r="F256" s="16" t="str">
        <f aca="false">IF(ISNUMBER(E256),E256*D256,"")</f>
        <v/>
      </c>
      <c r="G256" s="14" t="str">
        <f aca="false">IF(C256="","",IFERROR(INDEX(Commesse!$D$5:$D$34,MATCH(C256,Commesse!$A$5:$A$34,0)),""))</f>
        <v/>
      </c>
      <c r="H256" s="27" t="str">
        <f aca="false">IF(AND(B256="",C256=""),"",IF(NOT(ISNUMBER(E256)),"Persona non trovata",IF(G256="","Commessa non trovata","")))</f>
        <v/>
      </c>
    </row>
    <row r="257" customFormat="false" ht="15" hidden="false" customHeight="false" outlineLevel="0" collapsed="false">
      <c r="A257" s="32"/>
      <c r="B257" s="30"/>
      <c r="C257" s="30"/>
      <c r="D257" s="31"/>
      <c r="E257" s="33" t="str">
        <f aca="false">IF(B257="","",IFERROR(INDEX(Persone!$G$8:$G$22,MATCH(B257,Persone!$A$8:$A$22,0)),""))</f>
        <v/>
      </c>
      <c r="F257" s="16" t="str">
        <f aca="false">IF(ISNUMBER(E257),E257*D257,"")</f>
        <v/>
      </c>
      <c r="G257" s="14" t="str">
        <f aca="false">IF(C257="","",IFERROR(INDEX(Commesse!$D$5:$D$34,MATCH(C257,Commesse!$A$5:$A$34,0)),""))</f>
        <v/>
      </c>
      <c r="H257" s="27" t="str">
        <f aca="false">IF(AND(B257="",C257=""),"",IF(NOT(ISNUMBER(E257)),"Persona non trovata",IF(G257="","Commessa non trovata","")))</f>
        <v/>
      </c>
    </row>
    <row r="258" customFormat="false" ht="15" hidden="false" customHeight="false" outlineLevel="0" collapsed="false">
      <c r="A258" s="32"/>
      <c r="B258" s="30"/>
      <c r="C258" s="30"/>
      <c r="D258" s="31"/>
      <c r="E258" s="33" t="str">
        <f aca="false">IF(B258="","",IFERROR(INDEX(Persone!$G$8:$G$22,MATCH(B258,Persone!$A$8:$A$22,0)),""))</f>
        <v/>
      </c>
      <c r="F258" s="16" t="str">
        <f aca="false">IF(ISNUMBER(E258),E258*D258,"")</f>
        <v/>
      </c>
      <c r="G258" s="14" t="str">
        <f aca="false">IF(C258="","",IFERROR(INDEX(Commesse!$D$5:$D$34,MATCH(C258,Commesse!$A$5:$A$34,0)),""))</f>
        <v/>
      </c>
      <c r="H258" s="27" t="str">
        <f aca="false">IF(AND(B258="",C258=""),"",IF(NOT(ISNUMBER(E258)),"Persona non trovata",IF(G258="","Commessa non trovata","")))</f>
        <v/>
      </c>
    </row>
    <row r="259" customFormat="false" ht="15" hidden="false" customHeight="false" outlineLevel="0" collapsed="false">
      <c r="A259" s="32"/>
      <c r="B259" s="30"/>
      <c r="C259" s="30"/>
      <c r="D259" s="31"/>
      <c r="E259" s="33" t="str">
        <f aca="false">IF(B259="","",IFERROR(INDEX(Persone!$G$8:$G$22,MATCH(B259,Persone!$A$8:$A$22,0)),""))</f>
        <v/>
      </c>
      <c r="F259" s="16" t="str">
        <f aca="false">IF(ISNUMBER(E259),E259*D259,"")</f>
        <v/>
      </c>
      <c r="G259" s="14" t="str">
        <f aca="false">IF(C259="","",IFERROR(INDEX(Commesse!$D$5:$D$34,MATCH(C259,Commesse!$A$5:$A$34,0)),""))</f>
        <v/>
      </c>
      <c r="H259" s="27" t="str">
        <f aca="false">IF(AND(B259="",C259=""),"",IF(NOT(ISNUMBER(E259)),"Persona non trovata",IF(G259="","Commessa non trovata","")))</f>
        <v/>
      </c>
    </row>
    <row r="260" customFormat="false" ht="15" hidden="false" customHeight="false" outlineLevel="0" collapsed="false">
      <c r="A260" s="32"/>
      <c r="B260" s="30"/>
      <c r="C260" s="30"/>
      <c r="D260" s="31"/>
      <c r="E260" s="33" t="str">
        <f aca="false">IF(B260="","",IFERROR(INDEX(Persone!$G$8:$G$22,MATCH(B260,Persone!$A$8:$A$22,0)),""))</f>
        <v/>
      </c>
      <c r="F260" s="16" t="str">
        <f aca="false">IF(ISNUMBER(E260),E260*D260,"")</f>
        <v/>
      </c>
      <c r="G260" s="14" t="str">
        <f aca="false">IF(C260="","",IFERROR(INDEX(Commesse!$D$5:$D$34,MATCH(C260,Commesse!$A$5:$A$34,0)),""))</f>
        <v/>
      </c>
      <c r="H260" s="27" t="str">
        <f aca="false">IF(AND(B260="",C260=""),"",IF(NOT(ISNUMBER(E260)),"Persona non trovata",IF(G260="","Commessa non trovata","")))</f>
        <v/>
      </c>
    </row>
    <row r="261" customFormat="false" ht="15" hidden="false" customHeight="false" outlineLevel="0" collapsed="false">
      <c r="A261" s="32"/>
      <c r="B261" s="30"/>
      <c r="C261" s="30"/>
      <c r="D261" s="31"/>
      <c r="E261" s="33" t="str">
        <f aca="false">IF(B261="","",IFERROR(INDEX(Persone!$G$8:$G$22,MATCH(B261,Persone!$A$8:$A$22,0)),""))</f>
        <v/>
      </c>
      <c r="F261" s="16" t="str">
        <f aca="false">IF(ISNUMBER(E261),E261*D261,"")</f>
        <v/>
      </c>
      <c r="G261" s="14" t="str">
        <f aca="false">IF(C261="","",IFERROR(INDEX(Commesse!$D$5:$D$34,MATCH(C261,Commesse!$A$5:$A$34,0)),""))</f>
        <v/>
      </c>
      <c r="H261" s="27" t="str">
        <f aca="false">IF(AND(B261="",C261=""),"",IF(NOT(ISNUMBER(E261)),"Persona non trovata",IF(G261="","Commessa non trovata","")))</f>
        <v/>
      </c>
    </row>
    <row r="262" customFormat="false" ht="15" hidden="false" customHeight="false" outlineLevel="0" collapsed="false">
      <c r="A262" s="32"/>
      <c r="B262" s="30"/>
      <c r="C262" s="30"/>
      <c r="D262" s="31"/>
      <c r="E262" s="33" t="str">
        <f aca="false">IF(B262="","",IFERROR(INDEX(Persone!$G$8:$G$22,MATCH(B262,Persone!$A$8:$A$22,0)),""))</f>
        <v/>
      </c>
      <c r="F262" s="16" t="str">
        <f aca="false">IF(ISNUMBER(E262),E262*D262,"")</f>
        <v/>
      </c>
      <c r="G262" s="14" t="str">
        <f aca="false">IF(C262="","",IFERROR(INDEX(Commesse!$D$5:$D$34,MATCH(C262,Commesse!$A$5:$A$34,0)),""))</f>
        <v/>
      </c>
      <c r="H262" s="27" t="str">
        <f aca="false">IF(AND(B262="",C262=""),"",IF(NOT(ISNUMBER(E262)),"Persona non trovata",IF(G262="","Commessa non trovata","")))</f>
        <v/>
      </c>
    </row>
    <row r="263" customFormat="false" ht="15" hidden="false" customHeight="false" outlineLevel="0" collapsed="false">
      <c r="A263" s="32"/>
      <c r="B263" s="30"/>
      <c r="C263" s="30"/>
      <c r="D263" s="31"/>
      <c r="E263" s="33" t="str">
        <f aca="false">IF(B263="","",IFERROR(INDEX(Persone!$G$8:$G$22,MATCH(B263,Persone!$A$8:$A$22,0)),""))</f>
        <v/>
      </c>
      <c r="F263" s="16" t="str">
        <f aca="false">IF(ISNUMBER(E263),E263*D263,"")</f>
        <v/>
      </c>
      <c r="G263" s="14" t="str">
        <f aca="false">IF(C263="","",IFERROR(INDEX(Commesse!$D$5:$D$34,MATCH(C263,Commesse!$A$5:$A$34,0)),""))</f>
        <v/>
      </c>
      <c r="H263" s="27" t="str">
        <f aca="false">IF(AND(B263="",C263=""),"",IF(NOT(ISNUMBER(E263)),"Persona non trovata",IF(G263="","Commessa non trovata","")))</f>
        <v/>
      </c>
    </row>
    <row r="264" customFormat="false" ht="15" hidden="false" customHeight="false" outlineLevel="0" collapsed="false">
      <c r="A264" s="32"/>
      <c r="B264" s="30"/>
      <c r="C264" s="30"/>
      <c r="D264" s="31"/>
      <c r="E264" s="33" t="str">
        <f aca="false">IF(B264="","",IFERROR(INDEX(Persone!$G$8:$G$22,MATCH(B264,Persone!$A$8:$A$22,0)),""))</f>
        <v/>
      </c>
      <c r="F264" s="16" t="str">
        <f aca="false">IF(ISNUMBER(E264),E264*D264,"")</f>
        <v/>
      </c>
      <c r="G264" s="14" t="str">
        <f aca="false">IF(C264="","",IFERROR(INDEX(Commesse!$D$5:$D$34,MATCH(C264,Commesse!$A$5:$A$34,0)),""))</f>
        <v/>
      </c>
      <c r="H264" s="27" t="str">
        <f aca="false">IF(AND(B264="",C264=""),"",IF(NOT(ISNUMBER(E264)),"Persona non trovata",IF(G264="","Commessa non trovata","")))</f>
        <v/>
      </c>
    </row>
    <row r="265" customFormat="false" ht="15" hidden="false" customHeight="false" outlineLevel="0" collapsed="false">
      <c r="A265" s="32"/>
      <c r="B265" s="30"/>
      <c r="C265" s="30"/>
      <c r="D265" s="31"/>
      <c r="E265" s="33" t="str">
        <f aca="false">IF(B265="","",IFERROR(INDEX(Persone!$G$8:$G$22,MATCH(B265,Persone!$A$8:$A$22,0)),""))</f>
        <v/>
      </c>
      <c r="F265" s="16" t="str">
        <f aca="false">IF(ISNUMBER(E265),E265*D265,"")</f>
        <v/>
      </c>
      <c r="G265" s="14" t="str">
        <f aca="false">IF(C265="","",IFERROR(INDEX(Commesse!$D$5:$D$34,MATCH(C265,Commesse!$A$5:$A$34,0)),""))</f>
        <v/>
      </c>
      <c r="H265" s="27" t="str">
        <f aca="false">IF(AND(B265="",C265=""),"",IF(NOT(ISNUMBER(E265)),"Persona non trovata",IF(G265="","Commessa non trovata","")))</f>
        <v/>
      </c>
    </row>
    <row r="266" customFormat="false" ht="15" hidden="false" customHeight="false" outlineLevel="0" collapsed="false">
      <c r="A266" s="32"/>
      <c r="B266" s="30"/>
      <c r="C266" s="30"/>
      <c r="D266" s="31"/>
      <c r="E266" s="33" t="str">
        <f aca="false">IF(B266="","",IFERROR(INDEX(Persone!$G$8:$G$22,MATCH(B266,Persone!$A$8:$A$22,0)),""))</f>
        <v/>
      </c>
      <c r="F266" s="16" t="str">
        <f aca="false">IF(ISNUMBER(E266),E266*D266,"")</f>
        <v/>
      </c>
      <c r="G266" s="14" t="str">
        <f aca="false">IF(C266="","",IFERROR(INDEX(Commesse!$D$5:$D$34,MATCH(C266,Commesse!$A$5:$A$34,0)),""))</f>
        <v/>
      </c>
      <c r="H266" s="27" t="str">
        <f aca="false">IF(AND(B266="",C266=""),"",IF(NOT(ISNUMBER(E266)),"Persona non trovata",IF(G266="","Commessa non trovata","")))</f>
        <v/>
      </c>
    </row>
    <row r="267" customFormat="false" ht="15" hidden="false" customHeight="false" outlineLevel="0" collapsed="false">
      <c r="A267" s="32"/>
      <c r="B267" s="30"/>
      <c r="C267" s="30"/>
      <c r="D267" s="31"/>
      <c r="E267" s="33" t="str">
        <f aca="false">IF(B267="","",IFERROR(INDEX(Persone!$G$8:$G$22,MATCH(B267,Persone!$A$8:$A$22,0)),""))</f>
        <v/>
      </c>
      <c r="F267" s="16" t="str">
        <f aca="false">IF(ISNUMBER(E267),E267*D267,"")</f>
        <v/>
      </c>
      <c r="G267" s="14" t="str">
        <f aca="false">IF(C267="","",IFERROR(INDEX(Commesse!$D$5:$D$34,MATCH(C267,Commesse!$A$5:$A$34,0)),""))</f>
        <v/>
      </c>
      <c r="H267" s="27" t="str">
        <f aca="false">IF(AND(B267="",C267=""),"",IF(NOT(ISNUMBER(E267)),"Persona non trovata",IF(G267="","Commessa non trovata","")))</f>
        <v/>
      </c>
    </row>
    <row r="268" customFormat="false" ht="15" hidden="false" customHeight="false" outlineLevel="0" collapsed="false">
      <c r="A268" s="32"/>
      <c r="B268" s="30"/>
      <c r="C268" s="30"/>
      <c r="D268" s="31"/>
      <c r="E268" s="33" t="str">
        <f aca="false">IF(B268="","",IFERROR(INDEX(Persone!$G$8:$G$22,MATCH(B268,Persone!$A$8:$A$22,0)),""))</f>
        <v/>
      </c>
      <c r="F268" s="16" t="str">
        <f aca="false">IF(ISNUMBER(E268),E268*D268,"")</f>
        <v/>
      </c>
      <c r="G268" s="14" t="str">
        <f aca="false">IF(C268="","",IFERROR(INDEX(Commesse!$D$5:$D$34,MATCH(C268,Commesse!$A$5:$A$34,0)),""))</f>
        <v/>
      </c>
      <c r="H268" s="27" t="str">
        <f aca="false">IF(AND(B268="",C268=""),"",IF(NOT(ISNUMBER(E268)),"Persona non trovata",IF(G268="","Commessa non trovata","")))</f>
        <v/>
      </c>
    </row>
    <row r="269" customFormat="false" ht="15" hidden="false" customHeight="false" outlineLevel="0" collapsed="false">
      <c r="A269" s="32"/>
      <c r="B269" s="30"/>
      <c r="C269" s="30"/>
      <c r="D269" s="31"/>
      <c r="E269" s="33" t="str">
        <f aca="false">IF(B269="","",IFERROR(INDEX(Persone!$G$8:$G$22,MATCH(B269,Persone!$A$8:$A$22,0)),""))</f>
        <v/>
      </c>
      <c r="F269" s="16" t="str">
        <f aca="false">IF(ISNUMBER(E269),E269*D269,"")</f>
        <v/>
      </c>
      <c r="G269" s="14" t="str">
        <f aca="false">IF(C269="","",IFERROR(INDEX(Commesse!$D$5:$D$34,MATCH(C269,Commesse!$A$5:$A$34,0)),""))</f>
        <v/>
      </c>
      <c r="H269" s="27" t="str">
        <f aca="false">IF(AND(B269="",C269=""),"",IF(NOT(ISNUMBER(E269)),"Persona non trovata",IF(G269="","Commessa non trovata","")))</f>
        <v/>
      </c>
    </row>
    <row r="270" customFormat="false" ht="15" hidden="false" customHeight="false" outlineLevel="0" collapsed="false">
      <c r="A270" s="32"/>
      <c r="B270" s="30"/>
      <c r="C270" s="30"/>
      <c r="D270" s="31"/>
      <c r="E270" s="33" t="str">
        <f aca="false">IF(B270="","",IFERROR(INDEX(Persone!$G$8:$G$22,MATCH(B270,Persone!$A$8:$A$22,0)),""))</f>
        <v/>
      </c>
      <c r="F270" s="16" t="str">
        <f aca="false">IF(ISNUMBER(E270),E270*D270,"")</f>
        <v/>
      </c>
      <c r="G270" s="14" t="str">
        <f aca="false">IF(C270="","",IFERROR(INDEX(Commesse!$D$5:$D$34,MATCH(C270,Commesse!$A$5:$A$34,0)),""))</f>
        <v/>
      </c>
      <c r="H270" s="27" t="str">
        <f aca="false">IF(AND(B270="",C270=""),"",IF(NOT(ISNUMBER(E270)),"Persona non trovata",IF(G270="","Commessa non trovata","")))</f>
        <v/>
      </c>
    </row>
    <row r="271" customFormat="false" ht="15" hidden="false" customHeight="false" outlineLevel="0" collapsed="false">
      <c r="A271" s="32"/>
      <c r="B271" s="30"/>
      <c r="C271" s="30"/>
      <c r="D271" s="31"/>
      <c r="E271" s="33" t="str">
        <f aca="false">IF(B271="","",IFERROR(INDEX(Persone!$G$8:$G$22,MATCH(B271,Persone!$A$8:$A$22,0)),""))</f>
        <v/>
      </c>
      <c r="F271" s="16" t="str">
        <f aca="false">IF(ISNUMBER(E271),E271*D271,"")</f>
        <v/>
      </c>
      <c r="G271" s="14" t="str">
        <f aca="false">IF(C271="","",IFERROR(INDEX(Commesse!$D$5:$D$34,MATCH(C271,Commesse!$A$5:$A$34,0)),""))</f>
        <v/>
      </c>
      <c r="H271" s="27" t="str">
        <f aca="false">IF(AND(B271="",C271=""),"",IF(NOT(ISNUMBER(E271)),"Persona non trovata",IF(G271="","Commessa non trovata","")))</f>
        <v/>
      </c>
    </row>
    <row r="272" customFormat="false" ht="15" hidden="false" customHeight="false" outlineLevel="0" collapsed="false">
      <c r="A272" s="32"/>
      <c r="B272" s="30"/>
      <c r="C272" s="30"/>
      <c r="D272" s="31"/>
      <c r="E272" s="33" t="str">
        <f aca="false">IF(B272="","",IFERROR(INDEX(Persone!$G$8:$G$22,MATCH(B272,Persone!$A$8:$A$22,0)),""))</f>
        <v/>
      </c>
      <c r="F272" s="16" t="str">
        <f aca="false">IF(ISNUMBER(E272),E272*D272,"")</f>
        <v/>
      </c>
      <c r="G272" s="14" t="str">
        <f aca="false">IF(C272="","",IFERROR(INDEX(Commesse!$D$5:$D$34,MATCH(C272,Commesse!$A$5:$A$34,0)),""))</f>
        <v/>
      </c>
      <c r="H272" s="27" t="str">
        <f aca="false">IF(AND(B272="",C272=""),"",IF(NOT(ISNUMBER(E272)),"Persona non trovata",IF(G272="","Commessa non trovata","")))</f>
        <v/>
      </c>
    </row>
    <row r="273" customFormat="false" ht="15" hidden="false" customHeight="false" outlineLevel="0" collapsed="false">
      <c r="A273" s="32"/>
      <c r="B273" s="30"/>
      <c r="C273" s="30"/>
      <c r="D273" s="31"/>
      <c r="E273" s="33" t="str">
        <f aca="false">IF(B273="","",IFERROR(INDEX(Persone!$G$8:$G$22,MATCH(B273,Persone!$A$8:$A$22,0)),""))</f>
        <v/>
      </c>
      <c r="F273" s="16" t="str">
        <f aca="false">IF(ISNUMBER(E273),E273*D273,"")</f>
        <v/>
      </c>
      <c r="G273" s="14" t="str">
        <f aca="false">IF(C273="","",IFERROR(INDEX(Commesse!$D$5:$D$34,MATCH(C273,Commesse!$A$5:$A$34,0)),""))</f>
        <v/>
      </c>
      <c r="H273" s="27" t="str">
        <f aca="false">IF(AND(B273="",C273=""),"",IF(NOT(ISNUMBER(E273)),"Persona non trovata",IF(G273="","Commessa non trovata","")))</f>
        <v/>
      </c>
    </row>
    <row r="274" customFormat="false" ht="15" hidden="false" customHeight="false" outlineLevel="0" collapsed="false">
      <c r="A274" s="32"/>
      <c r="B274" s="30"/>
      <c r="C274" s="30"/>
      <c r="D274" s="31"/>
      <c r="E274" s="33" t="str">
        <f aca="false">IF(B274="","",IFERROR(INDEX(Persone!$G$8:$G$22,MATCH(B274,Persone!$A$8:$A$22,0)),""))</f>
        <v/>
      </c>
      <c r="F274" s="16" t="str">
        <f aca="false">IF(ISNUMBER(E274),E274*D274,"")</f>
        <v/>
      </c>
      <c r="G274" s="14" t="str">
        <f aca="false">IF(C274="","",IFERROR(INDEX(Commesse!$D$5:$D$34,MATCH(C274,Commesse!$A$5:$A$34,0)),""))</f>
        <v/>
      </c>
      <c r="H274" s="27" t="str">
        <f aca="false">IF(AND(B274="",C274=""),"",IF(NOT(ISNUMBER(E274)),"Persona non trovata",IF(G274="","Commessa non trovata","")))</f>
        <v/>
      </c>
    </row>
    <row r="275" customFormat="false" ht="15" hidden="false" customHeight="false" outlineLevel="0" collapsed="false">
      <c r="A275" s="32"/>
      <c r="B275" s="30"/>
      <c r="C275" s="30"/>
      <c r="D275" s="31"/>
      <c r="E275" s="33" t="str">
        <f aca="false">IF(B275="","",IFERROR(INDEX(Persone!$G$8:$G$22,MATCH(B275,Persone!$A$8:$A$22,0)),""))</f>
        <v/>
      </c>
      <c r="F275" s="16" t="str">
        <f aca="false">IF(ISNUMBER(E275),E275*D275,"")</f>
        <v/>
      </c>
      <c r="G275" s="14" t="str">
        <f aca="false">IF(C275="","",IFERROR(INDEX(Commesse!$D$5:$D$34,MATCH(C275,Commesse!$A$5:$A$34,0)),""))</f>
        <v/>
      </c>
      <c r="H275" s="27" t="str">
        <f aca="false">IF(AND(B275="",C275=""),"",IF(NOT(ISNUMBER(E275)),"Persona non trovata",IF(G275="","Commessa non trovata","")))</f>
        <v/>
      </c>
    </row>
    <row r="276" customFormat="false" ht="15" hidden="false" customHeight="false" outlineLevel="0" collapsed="false">
      <c r="A276" s="32"/>
      <c r="B276" s="30"/>
      <c r="C276" s="30"/>
      <c r="D276" s="31"/>
      <c r="E276" s="33" t="str">
        <f aca="false">IF(B276="","",IFERROR(INDEX(Persone!$G$8:$G$22,MATCH(B276,Persone!$A$8:$A$22,0)),""))</f>
        <v/>
      </c>
      <c r="F276" s="16" t="str">
        <f aca="false">IF(ISNUMBER(E276),E276*D276,"")</f>
        <v/>
      </c>
      <c r="G276" s="14" t="str">
        <f aca="false">IF(C276="","",IFERROR(INDEX(Commesse!$D$5:$D$34,MATCH(C276,Commesse!$A$5:$A$34,0)),""))</f>
        <v/>
      </c>
      <c r="H276" s="27" t="str">
        <f aca="false">IF(AND(B276="",C276=""),"",IF(NOT(ISNUMBER(E276)),"Persona non trovata",IF(G276="","Commessa non trovata","")))</f>
        <v/>
      </c>
    </row>
    <row r="277" customFormat="false" ht="15" hidden="false" customHeight="false" outlineLevel="0" collapsed="false">
      <c r="A277" s="32"/>
      <c r="B277" s="30"/>
      <c r="C277" s="30"/>
      <c r="D277" s="31"/>
      <c r="E277" s="33" t="str">
        <f aca="false">IF(B277="","",IFERROR(INDEX(Persone!$G$8:$G$22,MATCH(B277,Persone!$A$8:$A$22,0)),""))</f>
        <v/>
      </c>
      <c r="F277" s="16" t="str">
        <f aca="false">IF(ISNUMBER(E277),E277*D277,"")</f>
        <v/>
      </c>
      <c r="G277" s="14" t="str">
        <f aca="false">IF(C277="","",IFERROR(INDEX(Commesse!$D$5:$D$34,MATCH(C277,Commesse!$A$5:$A$34,0)),""))</f>
        <v/>
      </c>
      <c r="H277" s="27" t="str">
        <f aca="false">IF(AND(B277="",C277=""),"",IF(NOT(ISNUMBER(E277)),"Persona non trovata",IF(G277="","Commessa non trovata","")))</f>
        <v/>
      </c>
    </row>
    <row r="278" customFormat="false" ht="15" hidden="false" customHeight="false" outlineLevel="0" collapsed="false">
      <c r="A278" s="32"/>
      <c r="B278" s="30"/>
      <c r="C278" s="30"/>
      <c r="D278" s="31"/>
      <c r="E278" s="33" t="str">
        <f aca="false">IF(B278="","",IFERROR(INDEX(Persone!$G$8:$G$22,MATCH(B278,Persone!$A$8:$A$22,0)),""))</f>
        <v/>
      </c>
      <c r="F278" s="16" t="str">
        <f aca="false">IF(ISNUMBER(E278),E278*D278,"")</f>
        <v/>
      </c>
      <c r="G278" s="14" t="str">
        <f aca="false">IF(C278="","",IFERROR(INDEX(Commesse!$D$5:$D$34,MATCH(C278,Commesse!$A$5:$A$34,0)),""))</f>
        <v/>
      </c>
      <c r="H278" s="27" t="str">
        <f aca="false">IF(AND(B278="",C278=""),"",IF(NOT(ISNUMBER(E278)),"Persona non trovata",IF(G278="","Commessa non trovata","")))</f>
        <v/>
      </c>
    </row>
    <row r="279" customFormat="false" ht="15" hidden="false" customHeight="false" outlineLevel="0" collapsed="false">
      <c r="A279" s="32"/>
      <c r="B279" s="30"/>
      <c r="C279" s="30"/>
      <c r="D279" s="31"/>
      <c r="E279" s="33" t="str">
        <f aca="false">IF(B279="","",IFERROR(INDEX(Persone!$G$8:$G$22,MATCH(B279,Persone!$A$8:$A$22,0)),""))</f>
        <v/>
      </c>
      <c r="F279" s="16" t="str">
        <f aca="false">IF(ISNUMBER(E279),E279*D279,"")</f>
        <v/>
      </c>
      <c r="G279" s="14" t="str">
        <f aca="false">IF(C279="","",IFERROR(INDEX(Commesse!$D$5:$D$34,MATCH(C279,Commesse!$A$5:$A$34,0)),""))</f>
        <v/>
      </c>
      <c r="H279" s="27" t="str">
        <f aca="false">IF(AND(B279="",C279=""),"",IF(NOT(ISNUMBER(E279)),"Persona non trovata",IF(G279="","Commessa non trovata","")))</f>
        <v/>
      </c>
    </row>
    <row r="280" customFormat="false" ht="15" hidden="false" customHeight="false" outlineLevel="0" collapsed="false">
      <c r="A280" s="32"/>
      <c r="B280" s="30"/>
      <c r="C280" s="30"/>
      <c r="D280" s="31"/>
      <c r="E280" s="33" t="str">
        <f aca="false">IF(B280="","",IFERROR(INDEX(Persone!$G$8:$G$22,MATCH(B280,Persone!$A$8:$A$22,0)),""))</f>
        <v/>
      </c>
      <c r="F280" s="16" t="str">
        <f aca="false">IF(ISNUMBER(E280),E280*D280,"")</f>
        <v/>
      </c>
      <c r="G280" s="14" t="str">
        <f aca="false">IF(C280="","",IFERROR(INDEX(Commesse!$D$5:$D$34,MATCH(C280,Commesse!$A$5:$A$34,0)),""))</f>
        <v/>
      </c>
      <c r="H280" s="27" t="str">
        <f aca="false">IF(AND(B280="",C280=""),"",IF(NOT(ISNUMBER(E280)),"Persona non trovata",IF(G280="","Commessa non trovata","")))</f>
        <v/>
      </c>
    </row>
    <row r="281" customFormat="false" ht="15" hidden="false" customHeight="false" outlineLevel="0" collapsed="false">
      <c r="A281" s="32"/>
      <c r="B281" s="30"/>
      <c r="C281" s="30"/>
      <c r="D281" s="31"/>
      <c r="E281" s="33" t="str">
        <f aca="false">IF(B281="","",IFERROR(INDEX(Persone!$G$8:$G$22,MATCH(B281,Persone!$A$8:$A$22,0)),""))</f>
        <v/>
      </c>
      <c r="F281" s="16" t="str">
        <f aca="false">IF(ISNUMBER(E281),E281*D281,"")</f>
        <v/>
      </c>
      <c r="G281" s="14" t="str">
        <f aca="false">IF(C281="","",IFERROR(INDEX(Commesse!$D$5:$D$34,MATCH(C281,Commesse!$A$5:$A$34,0)),""))</f>
        <v/>
      </c>
      <c r="H281" s="27" t="str">
        <f aca="false">IF(AND(B281="",C281=""),"",IF(NOT(ISNUMBER(E281)),"Persona non trovata",IF(G281="","Commessa non trovata","")))</f>
        <v/>
      </c>
    </row>
    <row r="282" customFormat="false" ht="15" hidden="false" customHeight="false" outlineLevel="0" collapsed="false">
      <c r="A282" s="32"/>
      <c r="B282" s="30"/>
      <c r="C282" s="30"/>
      <c r="D282" s="31"/>
      <c r="E282" s="33" t="str">
        <f aca="false">IF(B282="","",IFERROR(INDEX(Persone!$G$8:$G$22,MATCH(B282,Persone!$A$8:$A$22,0)),""))</f>
        <v/>
      </c>
      <c r="F282" s="16" t="str">
        <f aca="false">IF(ISNUMBER(E282),E282*D282,"")</f>
        <v/>
      </c>
      <c r="G282" s="14" t="str">
        <f aca="false">IF(C282="","",IFERROR(INDEX(Commesse!$D$5:$D$34,MATCH(C282,Commesse!$A$5:$A$34,0)),""))</f>
        <v/>
      </c>
      <c r="H282" s="27" t="str">
        <f aca="false">IF(AND(B282="",C282=""),"",IF(NOT(ISNUMBER(E282)),"Persona non trovata",IF(G282="","Commessa non trovata","")))</f>
        <v/>
      </c>
    </row>
    <row r="283" customFormat="false" ht="15" hidden="false" customHeight="false" outlineLevel="0" collapsed="false">
      <c r="A283" s="32"/>
      <c r="B283" s="30"/>
      <c r="C283" s="30"/>
      <c r="D283" s="31"/>
      <c r="E283" s="33" t="str">
        <f aca="false">IF(B283="","",IFERROR(INDEX(Persone!$G$8:$G$22,MATCH(B283,Persone!$A$8:$A$22,0)),""))</f>
        <v/>
      </c>
      <c r="F283" s="16" t="str">
        <f aca="false">IF(ISNUMBER(E283),E283*D283,"")</f>
        <v/>
      </c>
      <c r="G283" s="14" t="str">
        <f aca="false">IF(C283="","",IFERROR(INDEX(Commesse!$D$5:$D$34,MATCH(C283,Commesse!$A$5:$A$34,0)),""))</f>
        <v/>
      </c>
      <c r="H283" s="27" t="str">
        <f aca="false">IF(AND(B283="",C283=""),"",IF(NOT(ISNUMBER(E283)),"Persona non trovata",IF(G283="","Commessa non trovata","")))</f>
        <v/>
      </c>
    </row>
    <row r="284" customFormat="false" ht="15" hidden="false" customHeight="false" outlineLevel="0" collapsed="false">
      <c r="A284" s="32"/>
      <c r="B284" s="30"/>
      <c r="C284" s="30"/>
      <c r="D284" s="31"/>
      <c r="E284" s="33" t="str">
        <f aca="false">IF(B284="","",IFERROR(INDEX(Persone!$G$8:$G$22,MATCH(B284,Persone!$A$8:$A$22,0)),""))</f>
        <v/>
      </c>
      <c r="F284" s="16" t="str">
        <f aca="false">IF(ISNUMBER(E284),E284*D284,"")</f>
        <v/>
      </c>
      <c r="G284" s="14" t="str">
        <f aca="false">IF(C284="","",IFERROR(INDEX(Commesse!$D$5:$D$34,MATCH(C284,Commesse!$A$5:$A$34,0)),""))</f>
        <v/>
      </c>
      <c r="H284" s="27" t="str">
        <f aca="false">IF(AND(B284="",C284=""),"",IF(NOT(ISNUMBER(E284)),"Persona non trovata",IF(G284="","Commessa non trovata","")))</f>
        <v/>
      </c>
    </row>
    <row r="285" customFormat="false" ht="15" hidden="false" customHeight="false" outlineLevel="0" collapsed="false">
      <c r="A285" s="32"/>
      <c r="B285" s="30"/>
      <c r="C285" s="30"/>
      <c r="D285" s="31"/>
      <c r="E285" s="33" t="str">
        <f aca="false">IF(B285="","",IFERROR(INDEX(Persone!$G$8:$G$22,MATCH(B285,Persone!$A$8:$A$22,0)),""))</f>
        <v/>
      </c>
      <c r="F285" s="16" t="str">
        <f aca="false">IF(ISNUMBER(E285),E285*D285,"")</f>
        <v/>
      </c>
      <c r="G285" s="14" t="str">
        <f aca="false">IF(C285="","",IFERROR(INDEX(Commesse!$D$5:$D$34,MATCH(C285,Commesse!$A$5:$A$34,0)),""))</f>
        <v/>
      </c>
      <c r="H285" s="27" t="str">
        <f aca="false">IF(AND(B285="",C285=""),"",IF(NOT(ISNUMBER(E285)),"Persona non trovata",IF(G285="","Commessa non trovata","")))</f>
        <v/>
      </c>
    </row>
    <row r="286" customFormat="false" ht="15" hidden="false" customHeight="false" outlineLevel="0" collapsed="false">
      <c r="A286" s="32"/>
      <c r="B286" s="30"/>
      <c r="C286" s="30"/>
      <c r="D286" s="31"/>
      <c r="E286" s="33" t="str">
        <f aca="false">IF(B286="","",IFERROR(INDEX(Persone!$G$8:$G$22,MATCH(B286,Persone!$A$8:$A$22,0)),""))</f>
        <v/>
      </c>
      <c r="F286" s="16" t="str">
        <f aca="false">IF(ISNUMBER(E286),E286*D286,"")</f>
        <v/>
      </c>
      <c r="G286" s="14" t="str">
        <f aca="false">IF(C286="","",IFERROR(INDEX(Commesse!$D$5:$D$34,MATCH(C286,Commesse!$A$5:$A$34,0)),""))</f>
        <v/>
      </c>
      <c r="H286" s="27" t="str">
        <f aca="false">IF(AND(B286="",C286=""),"",IF(NOT(ISNUMBER(E286)),"Persona non trovata",IF(G286="","Commessa non trovata","")))</f>
        <v/>
      </c>
    </row>
    <row r="287" customFormat="false" ht="15" hidden="false" customHeight="false" outlineLevel="0" collapsed="false">
      <c r="A287" s="32"/>
      <c r="B287" s="30"/>
      <c r="C287" s="30"/>
      <c r="D287" s="31"/>
      <c r="E287" s="33" t="str">
        <f aca="false">IF(B287="","",IFERROR(INDEX(Persone!$G$8:$G$22,MATCH(B287,Persone!$A$8:$A$22,0)),""))</f>
        <v/>
      </c>
      <c r="F287" s="16" t="str">
        <f aca="false">IF(ISNUMBER(E287),E287*D287,"")</f>
        <v/>
      </c>
      <c r="G287" s="14" t="str">
        <f aca="false">IF(C287="","",IFERROR(INDEX(Commesse!$D$5:$D$34,MATCH(C287,Commesse!$A$5:$A$34,0)),""))</f>
        <v/>
      </c>
      <c r="H287" s="27" t="str">
        <f aca="false">IF(AND(B287="",C287=""),"",IF(NOT(ISNUMBER(E287)),"Persona non trovata",IF(G287="","Commessa non trovata","")))</f>
        <v/>
      </c>
    </row>
    <row r="288" customFormat="false" ht="15" hidden="false" customHeight="false" outlineLevel="0" collapsed="false">
      <c r="A288" s="32"/>
      <c r="B288" s="30"/>
      <c r="C288" s="30"/>
      <c r="D288" s="31"/>
      <c r="E288" s="33" t="str">
        <f aca="false">IF(B288="","",IFERROR(INDEX(Persone!$G$8:$G$22,MATCH(B288,Persone!$A$8:$A$22,0)),""))</f>
        <v/>
      </c>
      <c r="F288" s="16" t="str">
        <f aca="false">IF(ISNUMBER(E288),E288*D288,"")</f>
        <v/>
      </c>
      <c r="G288" s="14" t="str">
        <f aca="false">IF(C288="","",IFERROR(INDEX(Commesse!$D$5:$D$34,MATCH(C288,Commesse!$A$5:$A$34,0)),""))</f>
        <v/>
      </c>
      <c r="H288" s="27" t="str">
        <f aca="false">IF(AND(B288="",C288=""),"",IF(NOT(ISNUMBER(E288)),"Persona non trovata",IF(G288="","Commessa non trovata","")))</f>
        <v/>
      </c>
    </row>
    <row r="289" customFormat="false" ht="15" hidden="false" customHeight="false" outlineLevel="0" collapsed="false">
      <c r="A289" s="32"/>
      <c r="B289" s="30"/>
      <c r="C289" s="30"/>
      <c r="D289" s="31"/>
      <c r="E289" s="33" t="str">
        <f aca="false">IF(B289="","",IFERROR(INDEX(Persone!$G$8:$G$22,MATCH(B289,Persone!$A$8:$A$22,0)),""))</f>
        <v/>
      </c>
      <c r="F289" s="16" t="str">
        <f aca="false">IF(ISNUMBER(E289),E289*D289,"")</f>
        <v/>
      </c>
      <c r="G289" s="14" t="str">
        <f aca="false">IF(C289="","",IFERROR(INDEX(Commesse!$D$5:$D$34,MATCH(C289,Commesse!$A$5:$A$34,0)),""))</f>
        <v/>
      </c>
      <c r="H289" s="27" t="str">
        <f aca="false">IF(AND(B289="",C289=""),"",IF(NOT(ISNUMBER(E289)),"Persona non trovata",IF(G289="","Commessa non trovata","")))</f>
        <v/>
      </c>
    </row>
    <row r="290" customFormat="false" ht="15" hidden="false" customHeight="false" outlineLevel="0" collapsed="false">
      <c r="A290" s="32"/>
      <c r="B290" s="30"/>
      <c r="C290" s="30"/>
      <c r="D290" s="31"/>
      <c r="E290" s="33" t="str">
        <f aca="false">IF(B290="","",IFERROR(INDEX(Persone!$G$8:$G$22,MATCH(B290,Persone!$A$8:$A$22,0)),""))</f>
        <v/>
      </c>
      <c r="F290" s="16" t="str">
        <f aca="false">IF(ISNUMBER(E290),E290*D290,"")</f>
        <v/>
      </c>
      <c r="G290" s="14" t="str">
        <f aca="false">IF(C290="","",IFERROR(INDEX(Commesse!$D$5:$D$34,MATCH(C290,Commesse!$A$5:$A$34,0)),""))</f>
        <v/>
      </c>
      <c r="H290" s="27" t="str">
        <f aca="false">IF(AND(B290="",C290=""),"",IF(NOT(ISNUMBER(E290)),"Persona non trovata",IF(G290="","Commessa non trovata","")))</f>
        <v/>
      </c>
    </row>
    <row r="291" customFormat="false" ht="15" hidden="false" customHeight="false" outlineLevel="0" collapsed="false">
      <c r="A291" s="32"/>
      <c r="B291" s="30"/>
      <c r="C291" s="30"/>
      <c r="D291" s="31"/>
      <c r="E291" s="33" t="str">
        <f aca="false">IF(B291="","",IFERROR(INDEX(Persone!$G$8:$G$22,MATCH(B291,Persone!$A$8:$A$22,0)),""))</f>
        <v/>
      </c>
      <c r="F291" s="16" t="str">
        <f aca="false">IF(ISNUMBER(E291),E291*D291,"")</f>
        <v/>
      </c>
      <c r="G291" s="14" t="str">
        <f aca="false">IF(C291="","",IFERROR(INDEX(Commesse!$D$5:$D$34,MATCH(C291,Commesse!$A$5:$A$34,0)),""))</f>
        <v/>
      </c>
      <c r="H291" s="27" t="str">
        <f aca="false">IF(AND(B291="",C291=""),"",IF(NOT(ISNUMBER(E291)),"Persona non trovata",IF(G291="","Commessa non trovata","")))</f>
        <v/>
      </c>
    </row>
    <row r="292" customFormat="false" ht="15" hidden="false" customHeight="false" outlineLevel="0" collapsed="false">
      <c r="A292" s="32"/>
      <c r="B292" s="30"/>
      <c r="C292" s="30"/>
      <c r="D292" s="31"/>
      <c r="E292" s="33" t="str">
        <f aca="false">IF(B292="","",IFERROR(INDEX(Persone!$G$8:$G$22,MATCH(B292,Persone!$A$8:$A$22,0)),""))</f>
        <v/>
      </c>
      <c r="F292" s="16" t="str">
        <f aca="false">IF(ISNUMBER(E292),E292*D292,"")</f>
        <v/>
      </c>
      <c r="G292" s="14" t="str">
        <f aca="false">IF(C292="","",IFERROR(INDEX(Commesse!$D$5:$D$34,MATCH(C292,Commesse!$A$5:$A$34,0)),""))</f>
        <v/>
      </c>
      <c r="H292" s="27" t="str">
        <f aca="false">IF(AND(B292="",C292=""),"",IF(NOT(ISNUMBER(E292)),"Persona non trovata",IF(G292="","Commessa non trovata","")))</f>
        <v/>
      </c>
    </row>
    <row r="293" customFormat="false" ht="15" hidden="false" customHeight="false" outlineLevel="0" collapsed="false">
      <c r="A293" s="32"/>
      <c r="B293" s="30"/>
      <c r="C293" s="30"/>
      <c r="D293" s="31"/>
      <c r="E293" s="33" t="str">
        <f aca="false">IF(B293="","",IFERROR(INDEX(Persone!$G$8:$G$22,MATCH(B293,Persone!$A$8:$A$22,0)),""))</f>
        <v/>
      </c>
      <c r="F293" s="16" t="str">
        <f aca="false">IF(ISNUMBER(E293),E293*D293,"")</f>
        <v/>
      </c>
      <c r="G293" s="14" t="str">
        <f aca="false">IF(C293="","",IFERROR(INDEX(Commesse!$D$5:$D$34,MATCH(C293,Commesse!$A$5:$A$34,0)),""))</f>
        <v/>
      </c>
      <c r="H293" s="27" t="str">
        <f aca="false">IF(AND(B293="",C293=""),"",IF(NOT(ISNUMBER(E293)),"Persona non trovata",IF(G293="","Commessa non trovata","")))</f>
        <v/>
      </c>
    </row>
    <row r="294" customFormat="false" ht="15" hidden="false" customHeight="false" outlineLevel="0" collapsed="false">
      <c r="A294" s="32"/>
      <c r="B294" s="30"/>
      <c r="C294" s="30"/>
      <c r="D294" s="31"/>
      <c r="E294" s="33" t="str">
        <f aca="false">IF(B294="","",IFERROR(INDEX(Persone!$G$8:$G$22,MATCH(B294,Persone!$A$8:$A$22,0)),""))</f>
        <v/>
      </c>
      <c r="F294" s="16" t="str">
        <f aca="false">IF(ISNUMBER(E294),E294*D294,"")</f>
        <v/>
      </c>
      <c r="G294" s="14" t="str">
        <f aca="false">IF(C294="","",IFERROR(INDEX(Commesse!$D$5:$D$34,MATCH(C294,Commesse!$A$5:$A$34,0)),""))</f>
        <v/>
      </c>
      <c r="H294" s="27" t="str">
        <f aca="false">IF(AND(B294="",C294=""),"",IF(NOT(ISNUMBER(E294)),"Persona non trovata",IF(G294="","Commessa non trovata","")))</f>
        <v/>
      </c>
    </row>
    <row r="295" customFormat="false" ht="15" hidden="false" customHeight="false" outlineLevel="0" collapsed="false">
      <c r="A295" s="32"/>
      <c r="B295" s="30"/>
      <c r="C295" s="30"/>
      <c r="D295" s="31"/>
      <c r="E295" s="33" t="str">
        <f aca="false">IF(B295="","",IFERROR(INDEX(Persone!$G$8:$G$22,MATCH(B295,Persone!$A$8:$A$22,0)),""))</f>
        <v/>
      </c>
      <c r="F295" s="16" t="str">
        <f aca="false">IF(ISNUMBER(E295),E295*D295,"")</f>
        <v/>
      </c>
      <c r="G295" s="14" t="str">
        <f aca="false">IF(C295="","",IFERROR(INDEX(Commesse!$D$5:$D$34,MATCH(C295,Commesse!$A$5:$A$34,0)),""))</f>
        <v/>
      </c>
      <c r="H295" s="27" t="str">
        <f aca="false">IF(AND(B295="",C295=""),"",IF(NOT(ISNUMBER(E295)),"Persona non trovata",IF(G295="","Commessa non trovata","")))</f>
        <v/>
      </c>
    </row>
    <row r="296" customFormat="false" ht="15" hidden="false" customHeight="false" outlineLevel="0" collapsed="false">
      <c r="A296" s="32"/>
      <c r="B296" s="30"/>
      <c r="C296" s="30"/>
      <c r="D296" s="31"/>
      <c r="E296" s="33" t="str">
        <f aca="false">IF(B296="","",IFERROR(INDEX(Persone!$G$8:$G$22,MATCH(B296,Persone!$A$8:$A$22,0)),""))</f>
        <v/>
      </c>
      <c r="F296" s="16" t="str">
        <f aca="false">IF(ISNUMBER(E296),E296*D296,"")</f>
        <v/>
      </c>
      <c r="G296" s="14" t="str">
        <f aca="false">IF(C296="","",IFERROR(INDEX(Commesse!$D$5:$D$34,MATCH(C296,Commesse!$A$5:$A$34,0)),""))</f>
        <v/>
      </c>
      <c r="H296" s="27" t="str">
        <f aca="false">IF(AND(B296="",C296=""),"",IF(NOT(ISNUMBER(E296)),"Persona non trovata",IF(G296="","Commessa non trovata","")))</f>
        <v/>
      </c>
    </row>
    <row r="297" customFormat="false" ht="15" hidden="false" customHeight="false" outlineLevel="0" collapsed="false">
      <c r="A297" s="32"/>
      <c r="B297" s="30"/>
      <c r="C297" s="30"/>
      <c r="D297" s="31"/>
      <c r="E297" s="33" t="str">
        <f aca="false">IF(B297="","",IFERROR(INDEX(Persone!$G$8:$G$22,MATCH(B297,Persone!$A$8:$A$22,0)),""))</f>
        <v/>
      </c>
      <c r="F297" s="16" t="str">
        <f aca="false">IF(ISNUMBER(E297),E297*D297,"")</f>
        <v/>
      </c>
      <c r="G297" s="14" t="str">
        <f aca="false">IF(C297="","",IFERROR(INDEX(Commesse!$D$5:$D$34,MATCH(C297,Commesse!$A$5:$A$34,0)),""))</f>
        <v/>
      </c>
      <c r="H297" s="27" t="str">
        <f aca="false">IF(AND(B297="",C297=""),"",IF(NOT(ISNUMBER(E297)),"Persona non trovata",IF(G297="","Commessa non trovata","")))</f>
        <v/>
      </c>
    </row>
    <row r="298" customFormat="false" ht="15" hidden="false" customHeight="false" outlineLevel="0" collapsed="false">
      <c r="A298" s="32"/>
      <c r="B298" s="30"/>
      <c r="C298" s="30"/>
      <c r="D298" s="31"/>
      <c r="E298" s="33" t="str">
        <f aca="false">IF(B298="","",IFERROR(INDEX(Persone!$G$8:$G$22,MATCH(B298,Persone!$A$8:$A$22,0)),""))</f>
        <v/>
      </c>
      <c r="F298" s="16" t="str">
        <f aca="false">IF(ISNUMBER(E298),E298*D298,"")</f>
        <v/>
      </c>
      <c r="G298" s="14" t="str">
        <f aca="false">IF(C298="","",IFERROR(INDEX(Commesse!$D$5:$D$34,MATCH(C298,Commesse!$A$5:$A$34,0)),""))</f>
        <v/>
      </c>
      <c r="H298" s="27" t="str">
        <f aca="false">IF(AND(B298="",C298=""),"",IF(NOT(ISNUMBER(E298)),"Persona non trovata",IF(G298="","Commessa non trovata","")))</f>
        <v/>
      </c>
    </row>
    <row r="299" customFormat="false" ht="15" hidden="false" customHeight="false" outlineLevel="0" collapsed="false">
      <c r="A299" s="32"/>
      <c r="B299" s="30"/>
      <c r="C299" s="30"/>
      <c r="D299" s="31"/>
      <c r="E299" s="33" t="str">
        <f aca="false">IF(B299="","",IFERROR(INDEX(Persone!$G$8:$G$22,MATCH(B299,Persone!$A$8:$A$22,0)),""))</f>
        <v/>
      </c>
      <c r="F299" s="16" t="str">
        <f aca="false">IF(ISNUMBER(E299),E299*D299,"")</f>
        <v/>
      </c>
      <c r="G299" s="14" t="str">
        <f aca="false">IF(C299="","",IFERROR(INDEX(Commesse!$D$5:$D$34,MATCH(C299,Commesse!$A$5:$A$34,0)),""))</f>
        <v/>
      </c>
      <c r="H299" s="27" t="str">
        <f aca="false">IF(AND(B299="",C299=""),"",IF(NOT(ISNUMBER(E299)),"Persona non trovata",IF(G299="","Commessa non trovata","")))</f>
        <v/>
      </c>
    </row>
    <row r="300" customFormat="false" ht="15" hidden="false" customHeight="false" outlineLevel="0" collapsed="false">
      <c r="A300" s="32"/>
      <c r="B300" s="30"/>
      <c r="C300" s="30"/>
      <c r="D300" s="31"/>
      <c r="E300" s="33" t="str">
        <f aca="false">IF(B300="","",IFERROR(INDEX(Persone!$G$8:$G$22,MATCH(B300,Persone!$A$8:$A$22,0)),""))</f>
        <v/>
      </c>
      <c r="F300" s="16" t="str">
        <f aca="false">IF(ISNUMBER(E300),E300*D300,"")</f>
        <v/>
      </c>
      <c r="G300" s="14" t="str">
        <f aca="false">IF(C300="","",IFERROR(INDEX(Commesse!$D$5:$D$34,MATCH(C300,Commesse!$A$5:$A$34,0)),""))</f>
        <v/>
      </c>
      <c r="H300" s="27" t="str">
        <f aca="false">IF(AND(B300="",C300=""),"",IF(NOT(ISNUMBER(E300)),"Persona non trovata",IF(G300="","Commessa non trovata","")))</f>
        <v/>
      </c>
    </row>
    <row r="301" customFormat="false" ht="15" hidden="false" customHeight="false" outlineLevel="0" collapsed="false">
      <c r="A301" s="32"/>
      <c r="B301" s="30"/>
      <c r="C301" s="30"/>
      <c r="D301" s="31"/>
      <c r="E301" s="33" t="str">
        <f aca="false">IF(B301="","",IFERROR(INDEX(Persone!$G$8:$G$22,MATCH(B301,Persone!$A$8:$A$22,0)),""))</f>
        <v/>
      </c>
      <c r="F301" s="16" t="str">
        <f aca="false">IF(ISNUMBER(E301),E301*D301,"")</f>
        <v/>
      </c>
      <c r="G301" s="14" t="str">
        <f aca="false">IF(C301="","",IFERROR(INDEX(Commesse!$D$5:$D$34,MATCH(C301,Commesse!$A$5:$A$34,0)),""))</f>
        <v/>
      </c>
      <c r="H301" s="27" t="str">
        <f aca="false">IF(AND(B301="",C301=""),"",IF(NOT(ISNUMBER(E301)),"Persona non trovata",IF(G301="","Commessa non trovata","")))</f>
        <v/>
      </c>
    </row>
    <row r="302" customFormat="false" ht="15" hidden="false" customHeight="false" outlineLevel="0" collapsed="false">
      <c r="A302" s="32"/>
      <c r="B302" s="30"/>
      <c r="C302" s="30"/>
      <c r="D302" s="31"/>
      <c r="E302" s="33" t="str">
        <f aca="false">IF(B302="","",IFERROR(INDEX(Persone!$G$8:$G$22,MATCH(B302,Persone!$A$8:$A$22,0)),""))</f>
        <v/>
      </c>
      <c r="F302" s="16" t="str">
        <f aca="false">IF(ISNUMBER(E302),E302*D302,"")</f>
        <v/>
      </c>
      <c r="G302" s="14" t="str">
        <f aca="false">IF(C302="","",IFERROR(INDEX(Commesse!$D$5:$D$34,MATCH(C302,Commesse!$A$5:$A$34,0)),""))</f>
        <v/>
      </c>
      <c r="H302" s="27" t="str">
        <f aca="false">IF(AND(B302="",C302=""),"",IF(NOT(ISNUMBER(E302)),"Persona non trovata",IF(G302="","Commessa non trovata","")))</f>
        <v/>
      </c>
    </row>
    <row r="303" customFormat="false" ht="15" hidden="false" customHeight="false" outlineLevel="0" collapsed="false">
      <c r="A303" s="32"/>
      <c r="B303" s="30"/>
      <c r="C303" s="30"/>
      <c r="D303" s="31"/>
      <c r="E303" s="33" t="str">
        <f aca="false">IF(B303="","",IFERROR(INDEX(Persone!$G$8:$G$22,MATCH(B303,Persone!$A$8:$A$22,0)),""))</f>
        <v/>
      </c>
      <c r="F303" s="16" t="str">
        <f aca="false">IF(ISNUMBER(E303),E303*D303,"")</f>
        <v/>
      </c>
      <c r="G303" s="14" t="str">
        <f aca="false">IF(C303="","",IFERROR(INDEX(Commesse!$D$5:$D$34,MATCH(C303,Commesse!$A$5:$A$34,0)),""))</f>
        <v/>
      </c>
      <c r="H303" s="27" t="str">
        <f aca="false">IF(AND(B303="",C303=""),"",IF(NOT(ISNUMBER(E303)),"Persona non trovata",IF(G303="","Commessa non trovata","")))</f>
        <v/>
      </c>
    </row>
    <row r="304" customFormat="false" ht="15" hidden="false" customHeight="false" outlineLevel="0" collapsed="false">
      <c r="A304" s="32"/>
      <c r="B304" s="30"/>
      <c r="C304" s="30"/>
      <c r="D304" s="31"/>
      <c r="E304" s="33" t="str">
        <f aca="false">IF(B304="","",IFERROR(INDEX(Persone!$G$8:$G$22,MATCH(B304,Persone!$A$8:$A$22,0)),""))</f>
        <v/>
      </c>
      <c r="F304" s="16" t="str">
        <f aca="false">IF(ISNUMBER(E304),E304*D304,"")</f>
        <v/>
      </c>
      <c r="G304" s="14" t="str">
        <f aca="false">IF(C304="","",IFERROR(INDEX(Commesse!$D$5:$D$34,MATCH(C304,Commesse!$A$5:$A$34,0)),""))</f>
        <v/>
      </c>
      <c r="H304" s="27" t="str">
        <f aca="false">IF(AND(B304="",C304=""),"",IF(NOT(ISNUMBER(E304)),"Persona non trovata",IF(G304="","Commessa non trovata","")))</f>
        <v/>
      </c>
    </row>
    <row r="305" customFormat="false" ht="15" hidden="false" customHeight="false" outlineLevel="0" collapsed="false">
      <c r="A305" s="32"/>
      <c r="B305" s="30"/>
      <c r="C305" s="30"/>
      <c r="D305" s="31"/>
      <c r="E305" s="33" t="str">
        <f aca="false">IF(B305="","",IFERROR(INDEX(Persone!$G$8:$G$22,MATCH(B305,Persone!$A$8:$A$22,0)),""))</f>
        <v/>
      </c>
      <c r="F305" s="16" t="str">
        <f aca="false">IF(ISNUMBER(E305),E305*D305,"")</f>
        <v/>
      </c>
      <c r="G305" s="14" t="str">
        <f aca="false">IF(C305="","",IFERROR(INDEX(Commesse!$D$5:$D$34,MATCH(C305,Commesse!$A$5:$A$34,0)),""))</f>
        <v/>
      </c>
      <c r="H305" s="27" t="str">
        <f aca="false">IF(AND(B305="",C305=""),"",IF(NOT(ISNUMBER(E305)),"Persona non trovata",IF(G305="","Commessa non trovata","")))</f>
        <v/>
      </c>
    </row>
    <row r="306" customFormat="false" ht="15" hidden="false" customHeight="false" outlineLevel="0" collapsed="false">
      <c r="A306" s="32"/>
      <c r="B306" s="30"/>
      <c r="C306" s="30"/>
      <c r="D306" s="31"/>
      <c r="E306" s="33" t="str">
        <f aca="false">IF(B306="","",IFERROR(INDEX(Persone!$G$8:$G$22,MATCH(B306,Persone!$A$8:$A$22,0)),""))</f>
        <v/>
      </c>
      <c r="F306" s="16" t="str">
        <f aca="false">IF(ISNUMBER(E306),E306*D306,"")</f>
        <v/>
      </c>
      <c r="G306" s="14" t="str">
        <f aca="false">IF(C306="","",IFERROR(INDEX(Commesse!$D$5:$D$34,MATCH(C306,Commesse!$A$5:$A$34,0)),""))</f>
        <v/>
      </c>
      <c r="H306" s="27" t="str">
        <f aca="false">IF(AND(B306="",C306=""),"",IF(NOT(ISNUMBER(E306)),"Persona non trovata",IF(G306="","Commessa non trovata","")))</f>
        <v/>
      </c>
    </row>
    <row r="307" customFormat="false" ht="15" hidden="false" customHeight="false" outlineLevel="0" collapsed="false">
      <c r="A307" s="32"/>
      <c r="B307" s="30"/>
      <c r="C307" s="30"/>
      <c r="D307" s="31"/>
      <c r="E307" s="33" t="str">
        <f aca="false">IF(B307="","",IFERROR(INDEX(Persone!$G$8:$G$22,MATCH(B307,Persone!$A$8:$A$22,0)),""))</f>
        <v/>
      </c>
      <c r="F307" s="16" t="str">
        <f aca="false">IF(ISNUMBER(E307),E307*D307,"")</f>
        <v/>
      </c>
      <c r="G307" s="14" t="str">
        <f aca="false">IF(C307="","",IFERROR(INDEX(Commesse!$D$5:$D$34,MATCH(C307,Commesse!$A$5:$A$34,0)),""))</f>
        <v/>
      </c>
      <c r="H307" s="27" t="str">
        <f aca="false">IF(AND(B307="",C307=""),"",IF(NOT(ISNUMBER(E307)),"Persona non trovata",IF(G307="","Commessa non trovata","")))</f>
        <v/>
      </c>
    </row>
    <row r="308" customFormat="false" ht="15" hidden="false" customHeight="false" outlineLevel="0" collapsed="false">
      <c r="A308" s="32"/>
      <c r="B308" s="30"/>
      <c r="C308" s="30"/>
      <c r="D308" s="31"/>
      <c r="E308" s="33" t="str">
        <f aca="false">IF(B308="","",IFERROR(INDEX(Persone!$G$8:$G$22,MATCH(B308,Persone!$A$8:$A$22,0)),""))</f>
        <v/>
      </c>
      <c r="F308" s="16" t="str">
        <f aca="false">IF(ISNUMBER(E308),E308*D308,"")</f>
        <v/>
      </c>
      <c r="G308" s="14" t="str">
        <f aca="false">IF(C308="","",IFERROR(INDEX(Commesse!$D$5:$D$34,MATCH(C308,Commesse!$A$5:$A$34,0)),""))</f>
        <v/>
      </c>
      <c r="H308" s="27" t="str">
        <f aca="false">IF(AND(B308="",C308=""),"",IF(NOT(ISNUMBER(E308)),"Persona non trovata",IF(G308="","Commessa non trovata","")))</f>
        <v/>
      </c>
    </row>
    <row r="309" customFormat="false" ht="15" hidden="false" customHeight="false" outlineLevel="0" collapsed="false">
      <c r="A309" s="32"/>
      <c r="B309" s="30"/>
      <c r="C309" s="30"/>
      <c r="D309" s="31"/>
      <c r="E309" s="33" t="str">
        <f aca="false">IF(B309="","",IFERROR(INDEX(Persone!$G$8:$G$22,MATCH(B309,Persone!$A$8:$A$22,0)),""))</f>
        <v/>
      </c>
      <c r="F309" s="16" t="str">
        <f aca="false">IF(ISNUMBER(E309),E309*D309,"")</f>
        <v/>
      </c>
      <c r="G309" s="14" t="str">
        <f aca="false">IF(C309="","",IFERROR(INDEX(Commesse!$D$5:$D$34,MATCH(C309,Commesse!$A$5:$A$34,0)),""))</f>
        <v/>
      </c>
      <c r="H309" s="27" t="str">
        <f aca="false">IF(AND(B309="",C309=""),"",IF(NOT(ISNUMBER(E309)),"Persona non trovata",IF(G309="","Commessa non trovata","")))</f>
        <v/>
      </c>
    </row>
    <row r="310" customFormat="false" ht="15" hidden="false" customHeight="false" outlineLevel="0" collapsed="false">
      <c r="A310" s="32"/>
      <c r="B310" s="30"/>
      <c r="C310" s="30"/>
      <c r="D310" s="31"/>
      <c r="E310" s="33" t="str">
        <f aca="false">IF(B310="","",IFERROR(INDEX(Persone!$G$8:$G$22,MATCH(B310,Persone!$A$8:$A$22,0)),""))</f>
        <v/>
      </c>
      <c r="F310" s="16" t="str">
        <f aca="false">IF(ISNUMBER(E310),E310*D310,"")</f>
        <v/>
      </c>
      <c r="G310" s="14" t="str">
        <f aca="false">IF(C310="","",IFERROR(INDEX(Commesse!$D$5:$D$34,MATCH(C310,Commesse!$A$5:$A$34,0)),""))</f>
        <v/>
      </c>
      <c r="H310" s="27" t="str">
        <f aca="false">IF(AND(B310="",C310=""),"",IF(NOT(ISNUMBER(E310)),"Persona non trovata",IF(G310="","Commessa non trovata","")))</f>
        <v/>
      </c>
    </row>
    <row r="311" customFormat="false" ht="15" hidden="false" customHeight="false" outlineLevel="0" collapsed="false">
      <c r="A311" s="32"/>
      <c r="B311" s="30"/>
      <c r="C311" s="30"/>
      <c r="D311" s="31"/>
      <c r="E311" s="33" t="str">
        <f aca="false">IF(B311="","",IFERROR(INDEX(Persone!$G$8:$G$22,MATCH(B311,Persone!$A$8:$A$22,0)),""))</f>
        <v/>
      </c>
      <c r="F311" s="16" t="str">
        <f aca="false">IF(ISNUMBER(E311),E311*D311,"")</f>
        <v/>
      </c>
      <c r="G311" s="14" t="str">
        <f aca="false">IF(C311="","",IFERROR(INDEX(Commesse!$D$5:$D$34,MATCH(C311,Commesse!$A$5:$A$34,0)),""))</f>
        <v/>
      </c>
      <c r="H311" s="27" t="str">
        <f aca="false">IF(AND(B311="",C311=""),"",IF(NOT(ISNUMBER(E311)),"Persona non trovata",IF(G311="","Commessa non trovata","")))</f>
        <v/>
      </c>
    </row>
    <row r="312" customFormat="false" ht="15" hidden="false" customHeight="false" outlineLevel="0" collapsed="false">
      <c r="A312" s="32"/>
      <c r="B312" s="30"/>
      <c r="C312" s="30"/>
      <c r="D312" s="31"/>
      <c r="E312" s="33" t="str">
        <f aca="false">IF(B312="","",IFERROR(INDEX(Persone!$G$8:$G$22,MATCH(B312,Persone!$A$8:$A$22,0)),""))</f>
        <v/>
      </c>
      <c r="F312" s="16" t="str">
        <f aca="false">IF(ISNUMBER(E312),E312*D312,"")</f>
        <v/>
      </c>
      <c r="G312" s="14" t="str">
        <f aca="false">IF(C312="","",IFERROR(INDEX(Commesse!$D$5:$D$34,MATCH(C312,Commesse!$A$5:$A$34,0)),""))</f>
        <v/>
      </c>
      <c r="H312" s="27" t="str">
        <f aca="false">IF(AND(B312="",C312=""),"",IF(NOT(ISNUMBER(E312)),"Persona non trovata",IF(G312="","Commessa non trovata","")))</f>
        <v/>
      </c>
    </row>
    <row r="313" customFormat="false" ht="15" hidden="false" customHeight="false" outlineLevel="0" collapsed="false">
      <c r="A313" s="32"/>
      <c r="B313" s="30"/>
      <c r="C313" s="30"/>
      <c r="D313" s="31"/>
      <c r="E313" s="33" t="str">
        <f aca="false">IF(B313="","",IFERROR(INDEX(Persone!$G$8:$G$22,MATCH(B313,Persone!$A$8:$A$22,0)),""))</f>
        <v/>
      </c>
      <c r="F313" s="16" t="str">
        <f aca="false">IF(ISNUMBER(E313),E313*D313,"")</f>
        <v/>
      </c>
      <c r="G313" s="14" t="str">
        <f aca="false">IF(C313="","",IFERROR(INDEX(Commesse!$D$5:$D$34,MATCH(C313,Commesse!$A$5:$A$34,0)),""))</f>
        <v/>
      </c>
      <c r="H313" s="27" t="str">
        <f aca="false">IF(AND(B313="",C313=""),"",IF(NOT(ISNUMBER(E313)),"Persona non trovata",IF(G313="","Commessa non trovata","")))</f>
        <v/>
      </c>
    </row>
    <row r="314" customFormat="false" ht="15" hidden="false" customHeight="false" outlineLevel="0" collapsed="false">
      <c r="A314" s="32"/>
      <c r="B314" s="30"/>
      <c r="C314" s="30"/>
      <c r="D314" s="31"/>
      <c r="E314" s="33" t="str">
        <f aca="false">IF(B314="","",IFERROR(INDEX(Persone!$G$8:$G$22,MATCH(B314,Persone!$A$8:$A$22,0)),""))</f>
        <v/>
      </c>
      <c r="F314" s="16" t="str">
        <f aca="false">IF(ISNUMBER(E314),E314*D314,"")</f>
        <v/>
      </c>
      <c r="G314" s="14" t="str">
        <f aca="false">IF(C314="","",IFERROR(INDEX(Commesse!$D$5:$D$34,MATCH(C314,Commesse!$A$5:$A$34,0)),""))</f>
        <v/>
      </c>
      <c r="H314" s="27" t="str">
        <f aca="false">IF(AND(B314="",C314=""),"",IF(NOT(ISNUMBER(E314)),"Persona non trovata",IF(G314="","Commessa non trovata","")))</f>
        <v/>
      </c>
    </row>
    <row r="315" customFormat="false" ht="15" hidden="false" customHeight="false" outlineLevel="0" collapsed="false">
      <c r="A315" s="32"/>
      <c r="B315" s="30"/>
      <c r="C315" s="30"/>
      <c r="D315" s="31"/>
      <c r="E315" s="33" t="str">
        <f aca="false">IF(B315="","",IFERROR(INDEX(Persone!$G$8:$G$22,MATCH(B315,Persone!$A$8:$A$22,0)),""))</f>
        <v/>
      </c>
      <c r="F315" s="16" t="str">
        <f aca="false">IF(ISNUMBER(E315),E315*D315,"")</f>
        <v/>
      </c>
      <c r="G315" s="14" t="str">
        <f aca="false">IF(C315="","",IFERROR(INDEX(Commesse!$D$5:$D$34,MATCH(C315,Commesse!$A$5:$A$34,0)),""))</f>
        <v/>
      </c>
      <c r="H315" s="27" t="str">
        <f aca="false">IF(AND(B315="",C315=""),"",IF(NOT(ISNUMBER(E315)),"Persona non trovata",IF(G315="","Commessa non trovata","")))</f>
        <v/>
      </c>
    </row>
    <row r="316" customFormat="false" ht="15" hidden="false" customHeight="false" outlineLevel="0" collapsed="false">
      <c r="A316" s="32"/>
      <c r="B316" s="30"/>
      <c r="C316" s="30"/>
      <c r="D316" s="31"/>
      <c r="E316" s="33" t="str">
        <f aca="false">IF(B316="","",IFERROR(INDEX(Persone!$G$8:$G$22,MATCH(B316,Persone!$A$8:$A$22,0)),""))</f>
        <v/>
      </c>
      <c r="F316" s="16" t="str">
        <f aca="false">IF(ISNUMBER(E316),E316*D316,"")</f>
        <v/>
      </c>
      <c r="G316" s="14" t="str">
        <f aca="false">IF(C316="","",IFERROR(INDEX(Commesse!$D$5:$D$34,MATCH(C316,Commesse!$A$5:$A$34,0)),""))</f>
        <v/>
      </c>
      <c r="H316" s="27" t="str">
        <f aca="false">IF(AND(B316="",C316=""),"",IF(NOT(ISNUMBER(E316)),"Persona non trovata",IF(G316="","Commessa non trovata","")))</f>
        <v/>
      </c>
    </row>
    <row r="317" customFormat="false" ht="15" hidden="false" customHeight="false" outlineLevel="0" collapsed="false">
      <c r="A317" s="32"/>
      <c r="B317" s="30"/>
      <c r="C317" s="30"/>
      <c r="D317" s="31"/>
      <c r="E317" s="33" t="str">
        <f aca="false">IF(B317="","",IFERROR(INDEX(Persone!$G$8:$G$22,MATCH(B317,Persone!$A$8:$A$22,0)),""))</f>
        <v/>
      </c>
      <c r="F317" s="16" t="str">
        <f aca="false">IF(ISNUMBER(E317),E317*D317,"")</f>
        <v/>
      </c>
      <c r="G317" s="14" t="str">
        <f aca="false">IF(C317="","",IFERROR(INDEX(Commesse!$D$5:$D$34,MATCH(C317,Commesse!$A$5:$A$34,0)),""))</f>
        <v/>
      </c>
      <c r="H317" s="27" t="str">
        <f aca="false">IF(AND(B317="",C317=""),"",IF(NOT(ISNUMBER(E317)),"Persona non trovata",IF(G317="","Commessa non trovata","")))</f>
        <v/>
      </c>
    </row>
    <row r="318" customFormat="false" ht="15" hidden="false" customHeight="false" outlineLevel="0" collapsed="false">
      <c r="A318" s="32"/>
      <c r="B318" s="30"/>
      <c r="C318" s="30"/>
      <c r="D318" s="31"/>
      <c r="E318" s="33" t="str">
        <f aca="false">IF(B318="","",IFERROR(INDEX(Persone!$G$8:$G$22,MATCH(B318,Persone!$A$8:$A$22,0)),""))</f>
        <v/>
      </c>
      <c r="F318" s="16" t="str">
        <f aca="false">IF(ISNUMBER(E318),E318*D318,"")</f>
        <v/>
      </c>
      <c r="G318" s="14" t="str">
        <f aca="false">IF(C318="","",IFERROR(INDEX(Commesse!$D$5:$D$34,MATCH(C318,Commesse!$A$5:$A$34,0)),""))</f>
        <v/>
      </c>
      <c r="H318" s="27" t="str">
        <f aca="false">IF(AND(B318="",C318=""),"",IF(NOT(ISNUMBER(E318)),"Persona non trovata",IF(G318="","Commessa non trovata","")))</f>
        <v/>
      </c>
    </row>
    <row r="319" customFormat="false" ht="15" hidden="false" customHeight="false" outlineLevel="0" collapsed="false">
      <c r="A319" s="32"/>
      <c r="B319" s="30"/>
      <c r="C319" s="30"/>
      <c r="D319" s="31"/>
      <c r="E319" s="33" t="str">
        <f aca="false">IF(B319="","",IFERROR(INDEX(Persone!$G$8:$G$22,MATCH(B319,Persone!$A$8:$A$22,0)),""))</f>
        <v/>
      </c>
      <c r="F319" s="16" t="str">
        <f aca="false">IF(ISNUMBER(E319),E319*D319,"")</f>
        <v/>
      </c>
      <c r="G319" s="14" t="str">
        <f aca="false">IF(C319="","",IFERROR(INDEX(Commesse!$D$5:$D$34,MATCH(C319,Commesse!$A$5:$A$34,0)),""))</f>
        <v/>
      </c>
      <c r="H319" s="27" t="str">
        <f aca="false">IF(AND(B319="",C319=""),"",IF(NOT(ISNUMBER(E319)),"Persona non trovata",IF(G319="","Commessa non trovata","")))</f>
        <v/>
      </c>
    </row>
    <row r="320" customFormat="false" ht="15" hidden="false" customHeight="false" outlineLevel="0" collapsed="false">
      <c r="A320" s="32"/>
      <c r="B320" s="30"/>
      <c r="C320" s="30"/>
      <c r="D320" s="31"/>
      <c r="E320" s="33" t="str">
        <f aca="false">IF(B320="","",IFERROR(INDEX(Persone!$G$8:$G$22,MATCH(B320,Persone!$A$8:$A$22,0)),""))</f>
        <v/>
      </c>
      <c r="F320" s="16" t="str">
        <f aca="false">IF(ISNUMBER(E320),E320*D320,"")</f>
        <v/>
      </c>
      <c r="G320" s="14" t="str">
        <f aca="false">IF(C320="","",IFERROR(INDEX(Commesse!$D$5:$D$34,MATCH(C320,Commesse!$A$5:$A$34,0)),""))</f>
        <v/>
      </c>
      <c r="H320" s="27" t="str">
        <f aca="false">IF(AND(B320="",C320=""),"",IF(NOT(ISNUMBER(E320)),"Persona non trovata",IF(G320="","Commessa non trovata","")))</f>
        <v/>
      </c>
    </row>
    <row r="321" customFormat="false" ht="15" hidden="false" customHeight="false" outlineLevel="0" collapsed="false">
      <c r="A321" s="32"/>
      <c r="B321" s="30"/>
      <c r="C321" s="30"/>
      <c r="D321" s="31"/>
      <c r="E321" s="33" t="str">
        <f aca="false">IF(B321="","",IFERROR(INDEX(Persone!$G$8:$G$22,MATCH(B321,Persone!$A$8:$A$22,0)),""))</f>
        <v/>
      </c>
      <c r="F321" s="16" t="str">
        <f aca="false">IF(ISNUMBER(E321),E321*D321,"")</f>
        <v/>
      </c>
      <c r="G321" s="14" t="str">
        <f aca="false">IF(C321="","",IFERROR(INDEX(Commesse!$D$5:$D$34,MATCH(C321,Commesse!$A$5:$A$34,0)),""))</f>
        <v/>
      </c>
      <c r="H321" s="27" t="str">
        <f aca="false">IF(AND(B321="",C321=""),"",IF(NOT(ISNUMBER(E321)),"Persona non trovata",IF(G321="","Commessa non trovata","")))</f>
        <v/>
      </c>
    </row>
    <row r="322" customFormat="false" ht="15" hidden="false" customHeight="false" outlineLevel="0" collapsed="false">
      <c r="A322" s="32"/>
      <c r="B322" s="30"/>
      <c r="C322" s="30"/>
      <c r="D322" s="31"/>
      <c r="E322" s="33" t="str">
        <f aca="false">IF(B322="","",IFERROR(INDEX(Persone!$G$8:$G$22,MATCH(B322,Persone!$A$8:$A$22,0)),""))</f>
        <v/>
      </c>
      <c r="F322" s="16" t="str">
        <f aca="false">IF(ISNUMBER(E322),E322*D322,"")</f>
        <v/>
      </c>
      <c r="G322" s="14" t="str">
        <f aca="false">IF(C322="","",IFERROR(INDEX(Commesse!$D$5:$D$34,MATCH(C322,Commesse!$A$5:$A$34,0)),""))</f>
        <v/>
      </c>
      <c r="H322" s="27" t="str">
        <f aca="false">IF(AND(B322="",C322=""),"",IF(NOT(ISNUMBER(E322)),"Persona non trovata",IF(G322="","Commessa non trovata","")))</f>
        <v/>
      </c>
    </row>
    <row r="323" customFormat="false" ht="15" hidden="false" customHeight="false" outlineLevel="0" collapsed="false">
      <c r="A323" s="32"/>
      <c r="B323" s="30"/>
      <c r="C323" s="30"/>
      <c r="D323" s="31"/>
      <c r="E323" s="33" t="str">
        <f aca="false">IF(B323="","",IFERROR(INDEX(Persone!$G$8:$G$22,MATCH(B323,Persone!$A$8:$A$22,0)),""))</f>
        <v/>
      </c>
      <c r="F323" s="16" t="str">
        <f aca="false">IF(ISNUMBER(E323),E323*D323,"")</f>
        <v/>
      </c>
      <c r="G323" s="14" t="str">
        <f aca="false">IF(C323="","",IFERROR(INDEX(Commesse!$D$5:$D$34,MATCH(C323,Commesse!$A$5:$A$34,0)),""))</f>
        <v/>
      </c>
      <c r="H323" s="27" t="str">
        <f aca="false">IF(AND(B323="",C323=""),"",IF(NOT(ISNUMBER(E323)),"Persona non trovata",IF(G323="","Commessa non trovata","")))</f>
        <v/>
      </c>
    </row>
    <row r="324" customFormat="false" ht="15" hidden="false" customHeight="false" outlineLevel="0" collapsed="false">
      <c r="A324" s="32"/>
      <c r="B324" s="30"/>
      <c r="C324" s="30"/>
      <c r="D324" s="31"/>
      <c r="E324" s="33" t="str">
        <f aca="false">IF(B324="","",IFERROR(INDEX(Persone!$G$8:$G$22,MATCH(B324,Persone!$A$8:$A$22,0)),""))</f>
        <v/>
      </c>
      <c r="F324" s="16" t="str">
        <f aca="false">IF(ISNUMBER(E324),E324*D324,"")</f>
        <v/>
      </c>
      <c r="G324" s="14" t="str">
        <f aca="false">IF(C324="","",IFERROR(INDEX(Commesse!$D$5:$D$34,MATCH(C324,Commesse!$A$5:$A$34,0)),""))</f>
        <v/>
      </c>
      <c r="H324" s="27" t="str">
        <f aca="false">IF(AND(B324="",C324=""),"",IF(NOT(ISNUMBER(E324)),"Persona non trovata",IF(G324="","Commessa non trovata","")))</f>
        <v/>
      </c>
    </row>
    <row r="325" customFormat="false" ht="15" hidden="false" customHeight="false" outlineLevel="0" collapsed="false">
      <c r="A325" s="32"/>
      <c r="B325" s="30"/>
      <c r="C325" s="30"/>
      <c r="D325" s="31"/>
      <c r="E325" s="33" t="str">
        <f aca="false">IF(B325="","",IFERROR(INDEX(Persone!$G$8:$G$22,MATCH(B325,Persone!$A$8:$A$22,0)),""))</f>
        <v/>
      </c>
      <c r="F325" s="16" t="str">
        <f aca="false">IF(ISNUMBER(E325),E325*D325,"")</f>
        <v/>
      </c>
      <c r="G325" s="14" t="str">
        <f aca="false">IF(C325="","",IFERROR(INDEX(Commesse!$D$5:$D$34,MATCH(C325,Commesse!$A$5:$A$34,0)),""))</f>
        <v/>
      </c>
      <c r="H325" s="27" t="str">
        <f aca="false">IF(AND(B325="",C325=""),"",IF(NOT(ISNUMBER(E325)),"Persona non trovata",IF(G325="","Commessa non trovata","")))</f>
        <v/>
      </c>
    </row>
    <row r="326" customFormat="false" ht="15" hidden="false" customHeight="false" outlineLevel="0" collapsed="false">
      <c r="A326" s="32"/>
      <c r="B326" s="30"/>
      <c r="C326" s="30"/>
      <c r="D326" s="31"/>
      <c r="E326" s="33" t="str">
        <f aca="false">IF(B326="","",IFERROR(INDEX(Persone!$G$8:$G$22,MATCH(B326,Persone!$A$8:$A$22,0)),""))</f>
        <v/>
      </c>
      <c r="F326" s="16" t="str">
        <f aca="false">IF(ISNUMBER(E326),E326*D326,"")</f>
        <v/>
      </c>
      <c r="G326" s="14" t="str">
        <f aca="false">IF(C326="","",IFERROR(INDEX(Commesse!$D$5:$D$34,MATCH(C326,Commesse!$A$5:$A$34,0)),""))</f>
        <v/>
      </c>
      <c r="H326" s="27" t="str">
        <f aca="false">IF(AND(B326="",C326=""),"",IF(NOT(ISNUMBER(E326)),"Persona non trovata",IF(G326="","Commessa non trovata","")))</f>
        <v/>
      </c>
    </row>
    <row r="327" customFormat="false" ht="15" hidden="false" customHeight="false" outlineLevel="0" collapsed="false">
      <c r="A327" s="32"/>
      <c r="B327" s="30"/>
      <c r="C327" s="30"/>
      <c r="D327" s="31"/>
      <c r="E327" s="33" t="str">
        <f aca="false">IF(B327="","",IFERROR(INDEX(Persone!$G$8:$G$22,MATCH(B327,Persone!$A$8:$A$22,0)),""))</f>
        <v/>
      </c>
      <c r="F327" s="16" t="str">
        <f aca="false">IF(ISNUMBER(E327),E327*D327,"")</f>
        <v/>
      </c>
      <c r="G327" s="14" t="str">
        <f aca="false">IF(C327="","",IFERROR(INDEX(Commesse!$D$5:$D$34,MATCH(C327,Commesse!$A$5:$A$34,0)),""))</f>
        <v/>
      </c>
      <c r="H327" s="27" t="str">
        <f aca="false">IF(AND(B327="",C327=""),"",IF(NOT(ISNUMBER(E327)),"Persona non trovata",IF(G327="","Commessa non trovata","")))</f>
        <v/>
      </c>
    </row>
    <row r="328" customFormat="false" ht="15" hidden="false" customHeight="false" outlineLevel="0" collapsed="false">
      <c r="A328" s="32"/>
      <c r="B328" s="30"/>
      <c r="C328" s="30"/>
      <c r="D328" s="31"/>
      <c r="E328" s="33" t="str">
        <f aca="false">IF(B328="","",IFERROR(INDEX(Persone!$G$8:$G$22,MATCH(B328,Persone!$A$8:$A$22,0)),""))</f>
        <v/>
      </c>
      <c r="F328" s="16" t="str">
        <f aca="false">IF(ISNUMBER(E328),E328*D328,"")</f>
        <v/>
      </c>
      <c r="G328" s="14" t="str">
        <f aca="false">IF(C328="","",IFERROR(INDEX(Commesse!$D$5:$D$34,MATCH(C328,Commesse!$A$5:$A$34,0)),""))</f>
        <v/>
      </c>
      <c r="H328" s="27" t="str">
        <f aca="false">IF(AND(B328="",C328=""),"",IF(NOT(ISNUMBER(E328)),"Persona non trovata",IF(G328="","Commessa non trovata","")))</f>
        <v/>
      </c>
    </row>
    <row r="329" customFormat="false" ht="15" hidden="false" customHeight="false" outlineLevel="0" collapsed="false">
      <c r="A329" s="32"/>
      <c r="B329" s="30"/>
      <c r="C329" s="30"/>
      <c r="D329" s="31"/>
      <c r="E329" s="33" t="str">
        <f aca="false">IF(B329="","",IFERROR(INDEX(Persone!$G$8:$G$22,MATCH(B329,Persone!$A$8:$A$22,0)),""))</f>
        <v/>
      </c>
      <c r="F329" s="16" t="str">
        <f aca="false">IF(ISNUMBER(E329),E329*D329,"")</f>
        <v/>
      </c>
      <c r="G329" s="14" t="str">
        <f aca="false">IF(C329="","",IFERROR(INDEX(Commesse!$D$5:$D$34,MATCH(C329,Commesse!$A$5:$A$34,0)),""))</f>
        <v/>
      </c>
      <c r="H329" s="27" t="str">
        <f aca="false">IF(AND(B329="",C329=""),"",IF(NOT(ISNUMBER(E329)),"Persona non trovata",IF(G329="","Commessa non trovata","")))</f>
        <v/>
      </c>
    </row>
    <row r="330" customFormat="false" ht="15" hidden="false" customHeight="false" outlineLevel="0" collapsed="false">
      <c r="A330" s="32"/>
      <c r="B330" s="30"/>
      <c r="C330" s="30"/>
      <c r="D330" s="31"/>
      <c r="E330" s="33" t="str">
        <f aca="false">IF(B330="","",IFERROR(INDEX(Persone!$G$8:$G$22,MATCH(B330,Persone!$A$8:$A$22,0)),""))</f>
        <v/>
      </c>
      <c r="F330" s="16" t="str">
        <f aca="false">IF(ISNUMBER(E330),E330*D330,"")</f>
        <v/>
      </c>
      <c r="G330" s="14" t="str">
        <f aca="false">IF(C330="","",IFERROR(INDEX(Commesse!$D$5:$D$34,MATCH(C330,Commesse!$A$5:$A$34,0)),""))</f>
        <v/>
      </c>
      <c r="H330" s="27" t="str">
        <f aca="false">IF(AND(B330="",C330=""),"",IF(NOT(ISNUMBER(E330)),"Persona non trovata",IF(G330="","Commessa non trovata","")))</f>
        <v/>
      </c>
    </row>
    <row r="331" customFormat="false" ht="15" hidden="false" customHeight="false" outlineLevel="0" collapsed="false">
      <c r="A331" s="32"/>
      <c r="B331" s="30"/>
      <c r="C331" s="30"/>
      <c r="D331" s="31"/>
      <c r="E331" s="33" t="str">
        <f aca="false">IF(B331="","",IFERROR(INDEX(Persone!$G$8:$G$22,MATCH(B331,Persone!$A$8:$A$22,0)),""))</f>
        <v/>
      </c>
      <c r="F331" s="16" t="str">
        <f aca="false">IF(ISNUMBER(E331),E331*D331,"")</f>
        <v/>
      </c>
      <c r="G331" s="14" t="str">
        <f aca="false">IF(C331="","",IFERROR(INDEX(Commesse!$D$5:$D$34,MATCH(C331,Commesse!$A$5:$A$34,0)),""))</f>
        <v/>
      </c>
      <c r="H331" s="27" t="str">
        <f aca="false">IF(AND(B331="",C331=""),"",IF(NOT(ISNUMBER(E331)),"Persona non trovata",IF(G331="","Commessa non trovata","")))</f>
        <v/>
      </c>
    </row>
    <row r="332" customFormat="false" ht="15" hidden="false" customHeight="false" outlineLevel="0" collapsed="false">
      <c r="A332" s="32"/>
      <c r="B332" s="30"/>
      <c r="C332" s="30"/>
      <c r="D332" s="31"/>
      <c r="E332" s="33" t="str">
        <f aca="false">IF(B332="","",IFERROR(INDEX(Persone!$G$8:$G$22,MATCH(B332,Persone!$A$8:$A$22,0)),""))</f>
        <v/>
      </c>
      <c r="F332" s="16" t="str">
        <f aca="false">IF(ISNUMBER(E332),E332*D332,"")</f>
        <v/>
      </c>
      <c r="G332" s="14" t="str">
        <f aca="false">IF(C332="","",IFERROR(INDEX(Commesse!$D$5:$D$34,MATCH(C332,Commesse!$A$5:$A$34,0)),""))</f>
        <v/>
      </c>
      <c r="H332" s="27" t="str">
        <f aca="false">IF(AND(B332="",C332=""),"",IF(NOT(ISNUMBER(E332)),"Persona non trovata",IF(G332="","Commessa non trovata","")))</f>
        <v/>
      </c>
    </row>
    <row r="333" customFormat="false" ht="15" hidden="false" customHeight="false" outlineLevel="0" collapsed="false">
      <c r="A333" s="32"/>
      <c r="B333" s="30"/>
      <c r="C333" s="30"/>
      <c r="D333" s="31"/>
      <c r="E333" s="33" t="str">
        <f aca="false">IF(B333="","",IFERROR(INDEX(Persone!$G$8:$G$22,MATCH(B333,Persone!$A$8:$A$22,0)),""))</f>
        <v/>
      </c>
      <c r="F333" s="16" t="str">
        <f aca="false">IF(ISNUMBER(E333),E333*D333,"")</f>
        <v/>
      </c>
      <c r="G333" s="14" t="str">
        <f aca="false">IF(C333="","",IFERROR(INDEX(Commesse!$D$5:$D$34,MATCH(C333,Commesse!$A$5:$A$34,0)),""))</f>
        <v/>
      </c>
      <c r="H333" s="27" t="str">
        <f aca="false">IF(AND(B333="",C333=""),"",IF(NOT(ISNUMBER(E333)),"Persona non trovata",IF(G333="","Commessa non trovata","")))</f>
        <v/>
      </c>
    </row>
    <row r="334" customFormat="false" ht="15" hidden="false" customHeight="false" outlineLevel="0" collapsed="false">
      <c r="A334" s="32"/>
      <c r="B334" s="30"/>
      <c r="C334" s="30"/>
      <c r="D334" s="31"/>
      <c r="E334" s="33" t="str">
        <f aca="false">IF(B334="","",IFERROR(INDEX(Persone!$G$8:$G$22,MATCH(B334,Persone!$A$8:$A$22,0)),""))</f>
        <v/>
      </c>
      <c r="F334" s="16" t="str">
        <f aca="false">IF(ISNUMBER(E334),E334*D334,"")</f>
        <v/>
      </c>
      <c r="G334" s="14" t="str">
        <f aca="false">IF(C334="","",IFERROR(INDEX(Commesse!$D$5:$D$34,MATCH(C334,Commesse!$A$5:$A$34,0)),""))</f>
        <v/>
      </c>
      <c r="H334" s="27" t="str">
        <f aca="false">IF(AND(B334="",C334=""),"",IF(NOT(ISNUMBER(E334)),"Persona non trovata",IF(G334="","Commessa non trovata","")))</f>
        <v/>
      </c>
    </row>
    <row r="335" customFormat="false" ht="15" hidden="false" customHeight="false" outlineLevel="0" collapsed="false">
      <c r="A335" s="32"/>
      <c r="B335" s="30"/>
      <c r="C335" s="30"/>
      <c r="D335" s="31"/>
      <c r="E335" s="33" t="str">
        <f aca="false">IF(B335="","",IFERROR(INDEX(Persone!$G$8:$G$22,MATCH(B335,Persone!$A$8:$A$22,0)),""))</f>
        <v/>
      </c>
      <c r="F335" s="16" t="str">
        <f aca="false">IF(ISNUMBER(E335),E335*D335,"")</f>
        <v/>
      </c>
      <c r="G335" s="14" t="str">
        <f aca="false">IF(C335="","",IFERROR(INDEX(Commesse!$D$5:$D$34,MATCH(C335,Commesse!$A$5:$A$34,0)),""))</f>
        <v/>
      </c>
      <c r="H335" s="27" t="str">
        <f aca="false">IF(AND(B335="",C335=""),"",IF(NOT(ISNUMBER(E335)),"Persona non trovata",IF(G335="","Commessa non trovata","")))</f>
        <v/>
      </c>
    </row>
    <row r="336" customFormat="false" ht="15" hidden="false" customHeight="false" outlineLevel="0" collapsed="false">
      <c r="A336" s="32"/>
      <c r="B336" s="30"/>
      <c r="C336" s="30"/>
      <c r="D336" s="31"/>
      <c r="E336" s="33" t="str">
        <f aca="false">IF(B336="","",IFERROR(INDEX(Persone!$G$8:$G$22,MATCH(B336,Persone!$A$8:$A$22,0)),""))</f>
        <v/>
      </c>
      <c r="F336" s="16" t="str">
        <f aca="false">IF(ISNUMBER(E336),E336*D336,"")</f>
        <v/>
      </c>
      <c r="G336" s="14" t="str">
        <f aca="false">IF(C336="","",IFERROR(INDEX(Commesse!$D$5:$D$34,MATCH(C336,Commesse!$A$5:$A$34,0)),""))</f>
        <v/>
      </c>
      <c r="H336" s="27" t="str">
        <f aca="false">IF(AND(B336="",C336=""),"",IF(NOT(ISNUMBER(E336)),"Persona non trovata",IF(G336="","Commessa non trovata","")))</f>
        <v/>
      </c>
    </row>
    <row r="337" customFormat="false" ht="15" hidden="false" customHeight="false" outlineLevel="0" collapsed="false">
      <c r="A337" s="32"/>
      <c r="B337" s="30"/>
      <c r="C337" s="30"/>
      <c r="D337" s="31"/>
      <c r="E337" s="33" t="str">
        <f aca="false">IF(B337="","",IFERROR(INDEX(Persone!$G$8:$G$22,MATCH(B337,Persone!$A$8:$A$22,0)),""))</f>
        <v/>
      </c>
      <c r="F337" s="16" t="str">
        <f aca="false">IF(ISNUMBER(E337),E337*D337,"")</f>
        <v/>
      </c>
      <c r="G337" s="14" t="str">
        <f aca="false">IF(C337="","",IFERROR(INDEX(Commesse!$D$5:$D$34,MATCH(C337,Commesse!$A$5:$A$34,0)),""))</f>
        <v/>
      </c>
      <c r="H337" s="27" t="str">
        <f aca="false">IF(AND(B337="",C337=""),"",IF(NOT(ISNUMBER(E337)),"Persona non trovata",IF(G337="","Commessa non trovata","")))</f>
        <v/>
      </c>
    </row>
    <row r="338" customFormat="false" ht="15" hidden="false" customHeight="false" outlineLevel="0" collapsed="false">
      <c r="A338" s="32"/>
      <c r="B338" s="30"/>
      <c r="C338" s="30"/>
      <c r="D338" s="31"/>
      <c r="E338" s="33" t="str">
        <f aca="false">IF(B338="","",IFERROR(INDEX(Persone!$G$8:$G$22,MATCH(B338,Persone!$A$8:$A$22,0)),""))</f>
        <v/>
      </c>
      <c r="F338" s="16" t="str">
        <f aca="false">IF(ISNUMBER(E338),E338*D338,"")</f>
        <v/>
      </c>
      <c r="G338" s="14" t="str">
        <f aca="false">IF(C338="","",IFERROR(INDEX(Commesse!$D$5:$D$34,MATCH(C338,Commesse!$A$5:$A$34,0)),""))</f>
        <v/>
      </c>
      <c r="H338" s="27" t="str">
        <f aca="false">IF(AND(B338="",C338=""),"",IF(NOT(ISNUMBER(E338)),"Persona non trovata",IF(G338="","Commessa non trovata","")))</f>
        <v/>
      </c>
    </row>
    <row r="339" customFormat="false" ht="15" hidden="false" customHeight="false" outlineLevel="0" collapsed="false">
      <c r="A339" s="32"/>
      <c r="B339" s="30"/>
      <c r="C339" s="30"/>
      <c r="D339" s="31"/>
      <c r="E339" s="33" t="str">
        <f aca="false">IF(B339="","",IFERROR(INDEX(Persone!$G$8:$G$22,MATCH(B339,Persone!$A$8:$A$22,0)),""))</f>
        <v/>
      </c>
      <c r="F339" s="16" t="str">
        <f aca="false">IF(ISNUMBER(E339),E339*D339,"")</f>
        <v/>
      </c>
      <c r="G339" s="14" t="str">
        <f aca="false">IF(C339="","",IFERROR(INDEX(Commesse!$D$5:$D$34,MATCH(C339,Commesse!$A$5:$A$34,0)),""))</f>
        <v/>
      </c>
      <c r="H339" s="27" t="str">
        <f aca="false">IF(AND(B339="",C339=""),"",IF(NOT(ISNUMBER(E339)),"Persona non trovata",IF(G339="","Commessa non trovata","")))</f>
        <v/>
      </c>
    </row>
    <row r="340" customFormat="false" ht="15" hidden="false" customHeight="false" outlineLevel="0" collapsed="false">
      <c r="A340" s="32"/>
      <c r="B340" s="30"/>
      <c r="C340" s="30"/>
      <c r="D340" s="31"/>
      <c r="E340" s="33" t="str">
        <f aca="false">IF(B340="","",IFERROR(INDEX(Persone!$G$8:$G$22,MATCH(B340,Persone!$A$8:$A$22,0)),""))</f>
        <v/>
      </c>
      <c r="F340" s="16" t="str">
        <f aca="false">IF(ISNUMBER(E340),E340*D340,"")</f>
        <v/>
      </c>
      <c r="G340" s="14" t="str">
        <f aca="false">IF(C340="","",IFERROR(INDEX(Commesse!$D$5:$D$34,MATCH(C340,Commesse!$A$5:$A$34,0)),""))</f>
        <v/>
      </c>
      <c r="H340" s="27" t="str">
        <f aca="false">IF(AND(B340="",C340=""),"",IF(NOT(ISNUMBER(E340)),"Persona non trovata",IF(G340="","Commessa non trovata","")))</f>
        <v/>
      </c>
    </row>
    <row r="341" customFormat="false" ht="15" hidden="false" customHeight="false" outlineLevel="0" collapsed="false">
      <c r="A341" s="32"/>
      <c r="B341" s="30"/>
      <c r="C341" s="30"/>
      <c r="D341" s="31"/>
      <c r="E341" s="33" t="str">
        <f aca="false">IF(B341="","",IFERROR(INDEX(Persone!$G$8:$G$22,MATCH(B341,Persone!$A$8:$A$22,0)),""))</f>
        <v/>
      </c>
      <c r="F341" s="16" t="str">
        <f aca="false">IF(ISNUMBER(E341),E341*D341,"")</f>
        <v/>
      </c>
      <c r="G341" s="14" t="str">
        <f aca="false">IF(C341="","",IFERROR(INDEX(Commesse!$D$5:$D$34,MATCH(C341,Commesse!$A$5:$A$34,0)),""))</f>
        <v/>
      </c>
      <c r="H341" s="27" t="str">
        <f aca="false">IF(AND(B341="",C341=""),"",IF(NOT(ISNUMBER(E341)),"Persona non trovata",IF(G341="","Commessa non trovata","")))</f>
        <v/>
      </c>
    </row>
    <row r="342" customFormat="false" ht="15" hidden="false" customHeight="false" outlineLevel="0" collapsed="false">
      <c r="A342" s="32"/>
      <c r="B342" s="30"/>
      <c r="C342" s="30"/>
      <c r="D342" s="31"/>
      <c r="E342" s="33" t="str">
        <f aca="false">IF(B342="","",IFERROR(INDEX(Persone!$G$8:$G$22,MATCH(B342,Persone!$A$8:$A$22,0)),""))</f>
        <v/>
      </c>
      <c r="F342" s="16" t="str">
        <f aca="false">IF(ISNUMBER(E342),E342*D342,"")</f>
        <v/>
      </c>
      <c r="G342" s="14" t="str">
        <f aca="false">IF(C342="","",IFERROR(INDEX(Commesse!$D$5:$D$34,MATCH(C342,Commesse!$A$5:$A$34,0)),""))</f>
        <v/>
      </c>
      <c r="H342" s="27" t="str">
        <f aca="false">IF(AND(B342="",C342=""),"",IF(NOT(ISNUMBER(E342)),"Persona non trovata",IF(G342="","Commessa non trovata","")))</f>
        <v/>
      </c>
    </row>
    <row r="343" customFormat="false" ht="15" hidden="false" customHeight="false" outlineLevel="0" collapsed="false">
      <c r="A343" s="32"/>
      <c r="B343" s="30"/>
      <c r="C343" s="30"/>
      <c r="D343" s="31"/>
      <c r="E343" s="33" t="str">
        <f aca="false">IF(B343="","",IFERROR(INDEX(Persone!$G$8:$G$22,MATCH(B343,Persone!$A$8:$A$22,0)),""))</f>
        <v/>
      </c>
      <c r="F343" s="16" t="str">
        <f aca="false">IF(ISNUMBER(E343),E343*D343,"")</f>
        <v/>
      </c>
      <c r="G343" s="14" t="str">
        <f aca="false">IF(C343="","",IFERROR(INDEX(Commesse!$D$5:$D$34,MATCH(C343,Commesse!$A$5:$A$34,0)),""))</f>
        <v/>
      </c>
      <c r="H343" s="27" t="str">
        <f aca="false">IF(AND(B343="",C343=""),"",IF(NOT(ISNUMBER(E343)),"Persona non trovata",IF(G343="","Commessa non trovata","")))</f>
        <v/>
      </c>
    </row>
    <row r="344" customFormat="false" ht="15" hidden="false" customHeight="false" outlineLevel="0" collapsed="false">
      <c r="A344" s="32"/>
      <c r="B344" s="30"/>
      <c r="C344" s="30"/>
      <c r="D344" s="31"/>
      <c r="E344" s="33" t="str">
        <f aca="false">IF(B344="","",IFERROR(INDEX(Persone!$G$8:$G$22,MATCH(B344,Persone!$A$8:$A$22,0)),""))</f>
        <v/>
      </c>
      <c r="F344" s="16" t="str">
        <f aca="false">IF(ISNUMBER(E344),E344*D344,"")</f>
        <v/>
      </c>
      <c r="G344" s="14" t="str">
        <f aca="false">IF(C344="","",IFERROR(INDEX(Commesse!$D$5:$D$34,MATCH(C344,Commesse!$A$5:$A$34,0)),""))</f>
        <v/>
      </c>
      <c r="H344" s="27" t="str">
        <f aca="false">IF(AND(B344="",C344=""),"",IF(NOT(ISNUMBER(E344)),"Persona non trovata",IF(G344="","Commessa non trovata","")))</f>
        <v/>
      </c>
    </row>
    <row r="345" customFormat="false" ht="15" hidden="false" customHeight="false" outlineLevel="0" collapsed="false">
      <c r="A345" s="32"/>
      <c r="B345" s="30"/>
      <c r="C345" s="30"/>
      <c r="D345" s="31"/>
      <c r="E345" s="33" t="str">
        <f aca="false">IF(B345="","",IFERROR(INDEX(Persone!$G$8:$G$22,MATCH(B345,Persone!$A$8:$A$22,0)),""))</f>
        <v/>
      </c>
      <c r="F345" s="16" t="str">
        <f aca="false">IF(ISNUMBER(E345),E345*D345,"")</f>
        <v/>
      </c>
      <c r="G345" s="14" t="str">
        <f aca="false">IF(C345="","",IFERROR(INDEX(Commesse!$D$5:$D$34,MATCH(C345,Commesse!$A$5:$A$34,0)),""))</f>
        <v/>
      </c>
      <c r="H345" s="27" t="str">
        <f aca="false">IF(AND(B345="",C345=""),"",IF(NOT(ISNUMBER(E345)),"Persona non trovata",IF(G345="","Commessa non trovata","")))</f>
        <v/>
      </c>
    </row>
    <row r="346" customFormat="false" ht="15" hidden="false" customHeight="false" outlineLevel="0" collapsed="false">
      <c r="A346" s="32"/>
      <c r="B346" s="30"/>
      <c r="C346" s="30"/>
      <c r="D346" s="31"/>
      <c r="E346" s="33" t="str">
        <f aca="false">IF(B346="","",IFERROR(INDEX(Persone!$G$8:$G$22,MATCH(B346,Persone!$A$8:$A$22,0)),""))</f>
        <v/>
      </c>
      <c r="F346" s="16" t="str">
        <f aca="false">IF(ISNUMBER(E346),E346*D346,"")</f>
        <v/>
      </c>
      <c r="G346" s="14" t="str">
        <f aca="false">IF(C346="","",IFERROR(INDEX(Commesse!$D$5:$D$34,MATCH(C346,Commesse!$A$5:$A$34,0)),""))</f>
        <v/>
      </c>
      <c r="H346" s="27" t="str">
        <f aca="false">IF(AND(B346="",C346=""),"",IF(NOT(ISNUMBER(E346)),"Persona non trovata",IF(G346="","Commessa non trovata","")))</f>
        <v/>
      </c>
    </row>
    <row r="347" customFormat="false" ht="15" hidden="false" customHeight="false" outlineLevel="0" collapsed="false">
      <c r="A347" s="32"/>
      <c r="B347" s="30"/>
      <c r="C347" s="30"/>
      <c r="D347" s="31"/>
      <c r="E347" s="33" t="str">
        <f aca="false">IF(B347="","",IFERROR(INDEX(Persone!$G$8:$G$22,MATCH(B347,Persone!$A$8:$A$22,0)),""))</f>
        <v/>
      </c>
      <c r="F347" s="16" t="str">
        <f aca="false">IF(ISNUMBER(E347),E347*D347,"")</f>
        <v/>
      </c>
      <c r="G347" s="14" t="str">
        <f aca="false">IF(C347="","",IFERROR(INDEX(Commesse!$D$5:$D$34,MATCH(C347,Commesse!$A$5:$A$34,0)),""))</f>
        <v/>
      </c>
      <c r="H347" s="27" t="str">
        <f aca="false">IF(AND(B347="",C347=""),"",IF(NOT(ISNUMBER(E347)),"Persona non trovata",IF(G347="","Commessa non trovata","")))</f>
        <v/>
      </c>
    </row>
    <row r="348" customFormat="false" ht="15" hidden="false" customHeight="false" outlineLevel="0" collapsed="false">
      <c r="A348" s="32"/>
      <c r="B348" s="30"/>
      <c r="C348" s="30"/>
      <c r="D348" s="31"/>
      <c r="E348" s="33" t="str">
        <f aca="false">IF(B348="","",IFERROR(INDEX(Persone!$G$8:$G$22,MATCH(B348,Persone!$A$8:$A$22,0)),""))</f>
        <v/>
      </c>
      <c r="F348" s="16" t="str">
        <f aca="false">IF(ISNUMBER(E348),E348*D348,"")</f>
        <v/>
      </c>
      <c r="G348" s="14" t="str">
        <f aca="false">IF(C348="","",IFERROR(INDEX(Commesse!$D$5:$D$34,MATCH(C348,Commesse!$A$5:$A$34,0)),""))</f>
        <v/>
      </c>
      <c r="H348" s="27" t="str">
        <f aca="false">IF(AND(B348="",C348=""),"",IF(NOT(ISNUMBER(E348)),"Persona non trovata",IF(G348="","Commessa non trovata","")))</f>
        <v/>
      </c>
    </row>
    <row r="349" customFormat="false" ht="15" hidden="false" customHeight="false" outlineLevel="0" collapsed="false">
      <c r="A349" s="32"/>
      <c r="B349" s="30"/>
      <c r="C349" s="30"/>
      <c r="D349" s="31"/>
      <c r="E349" s="33" t="str">
        <f aca="false">IF(B349="","",IFERROR(INDEX(Persone!$G$8:$G$22,MATCH(B349,Persone!$A$8:$A$22,0)),""))</f>
        <v/>
      </c>
      <c r="F349" s="16" t="str">
        <f aca="false">IF(ISNUMBER(E349),E349*D349,"")</f>
        <v/>
      </c>
      <c r="G349" s="14" t="str">
        <f aca="false">IF(C349="","",IFERROR(INDEX(Commesse!$D$5:$D$34,MATCH(C349,Commesse!$A$5:$A$34,0)),""))</f>
        <v/>
      </c>
      <c r="H349" s="27" t="str">
        <f aca="false">IF(AND(B349="",C349=""),"",IF(NOT(ISNUMBER(E349)),"Persona non trovata",IF(G349="","Commessa non trovata","")))</f>
        <v/>
      </c>
    </row>
    <row r="350" customFormat="false" ht="15" hidden="false" customHeight="false" outlineLevel="0" collapsed="false">
      <c r="A350" s="32"/>
      <c r="B350" s="30"/>
      <c r="C350" s="30"/>
      <c r="D350" s="31"/>
      <c r="E350" s="33" t="str">
        <f aca="false">IF(B350="","",IFERROR(INDEX(Persone!$G$8:$G$22,MATCH(B350,Persone!$A$8:$A$22,0)),""))</f>
        <v/>
      </c>
      <c r="F350" s="16" t="str">
        <f aca="false">IF(ISNUMBER(E350),E350*D350,"")</f>
        <v/>
      </c>
      <c r="G350" s="14" t="str">
        <f aca="false">IF(C350="","",IFERROR(INDEX(Commesse!$D$5:$D$34,MATCH(C350,Commesse!$A$5:$A$34,0)),""))</f>
        <v/>
      </c>
      <c r="H350" s="27" t="str">
        <f aca="false">IF(AND(B350="",C350=""),"",IF(NOT(ISNUMBER(E350)),"Persona non trovata",IF(G350="","Commessa non trovata","")))</f>
        <v/>
      </c>
    </row>
    <row r="351" customFormat="false" ht="15" hidden="false" customHeight="false" outlineLevel="0" collapsed="false">
      <c r="A351" s="32"/>
      <c r="B351" s="30"/>
      <c r="C351" s="30"/>
      <c r="D351" s="31"/>
      <c r="E351" s="33" t="str">
        <f aca="false">IF(B351="","",IFERROR(INDEX(Persone!$G$8:$G$22,MATCH(B351,Persone!$A$8:$A$22,0)),""))</f>
        <v/>
      </c>
      <c r="F351" s="16" t="str">
        <f aca="false">IF(ISNUMBER(E351),E351*D351,"")</f>
        <v/>
      </c>
      <c r="G351" s="14" t="str">
        <f aca="false">IF(C351="","",IFERROR(INDEX(Commesse!$D$5:$D$34,MATCH(C351,Commesse!$A$5:$A$34,0)),""))</f>
        <v/>
      </c>
      <c r="H351" s="27" t="str">
        <f aca="false">IF(AND(B351="",C351=""),"",IF(NOT(ISNUMBER(E351)),"Persona non trovata",IF(G351="","Commessa non trovata","")))</f>
        <v/>
      </c>
    </row>
    <row r="352" customFormat="false" ht="15" hidden="false" customHeight="false" outlineLevel="0" collapsed="false">
      <c r="A352" s="32"/>
      <c r="B352" s="30"/>
      <c r="C352" s="30"/>
      <c r="D352" s="31"/>
      <c r="E352" s="33" t="str">
        <f aca="false">IF(B352="","",IFERROR(INDEX(Persone!$G$8:$G$22,MATCH(B352,Persone!$A$8:$A$22,0)),""))</f>
        <v/>
      </c>
      <c r="F352" s="16" t="str">
        <f aca="false">IF(ISNUMBER(E352),E352*D352,"")</f>
        <v/>
      </c>
      <c r="G352" s="14" t="str">
        <f aca="false">IF(C352="","",IFERROR(INDEX(Commesse!$D$5:$D$34,MATCH(C352,Commesse!$A$5:$A$34,0)),""))</f>
        <v/>
      </c>
      <c r="H352" s="27" t="str">
        <f aca="false">IF(AND(B352="",C352=""),"",IF(NOT(ISNUMBER(E352)),"Persona non trovata",IF(G352="","Commessa non trovata","")))</f>
        <v/>
      </c>
    </row>
    <row r="353" customFormat="false" ht="15" hidden="false" customHeight="false" outlineLevel="0" collapsed="false">
      <c r="A353" s="32"/>
      <c r="B353" s="30"/>
      <c r="C353" s="30"/>
      <c r="D353" s="31"/>
      <c r="E353" s="33" t="str">
        <f aca="false">IF(B353="","",IFERROR(INDEX(Persone!$G$8:$G$22,MATCH(B353,Persone!$A$8:$A$22,0)),""))</f>
        <v/>
      </c>
      <c r="F353" s="16" t="str">
        <f aca="false">IF(ISNUMBER(E353),E353*D353,"")</f>
        <v/>
      </c>
      <c r="G353" s="14" t="str">
        <f aca="false">IF(C353="","",IFERROR(INDEX(Commesse!$D$5:$D$34,MATCH(C353,Commesse!$A$5:$A$34,0)),""))</f>
        <v/>
      </c>
      <c r="H353" s="27" t="str">
        <f aca="false">IF(AND(B353="",C353=""),"",IF(NOT(ISNUMBER(E353)),"Persona non trovata",IF(G353="","Commessa non trovata","")))</f>
        <v/>
      </c>
    </row>
    <row r="354" customFormat="false" ht="15" hidden="false" customHeight="false" outlineLevel="0" collapsed="false">
      <c r="A354" s="32"/>
      <c r="B354" s="30"/>
      <c r="C354" s="30"/>
      <c r="D354" s="31"/>
      <c r="E354" s="33" t="str">
        <f aca="false">IF(B354="","",IFERROR(INDEX(Persone!$G$8:$G$22,MATCH(B354,Persone!$A$8:$A$22,0)),""))</f>
        <v/>
      </c>
      <c r="F354" s="16" t="str">
        <f aca="false">IF(ISNUMBER(E354),E354*D354,"")</f>
        <v/>
      </c>
      <c r="G354" s="14" t="str">
        <f aca="false">IF(C354="","",IFERROR(INDEX(Commesse!$D$5:$D$34,MATCH(C354,Commesse!$A$5:$A$34,0)),""))</f>
        <v/>
      </c>
      <c r="H354" s="27" t="str">
        <f aca="false">IF(AND(B354="",C354=""),"",IF(NOT(ISNUMBER(E354)),"Persona non trovata",IF(G354="","Commessa non trovata","")))</f>
        <v/>
      </c>
    </row>
    <row r="355" customFormat="false" ht="15" hidden="false" customHeight="false" outlineLevel="0" collapsed="false">
      <c r="A355" s="32"/>
      <c r="B355" s="30"/>
      <c r="C355" s="30"/>
      <c r="D355" s="31"/>
      <c r="E355" s="33" t="str">
        <f aca="false">IF(B355="","",IFERROR(INDEX(Persone!$G$8:$G$22,MATCH(B355,Persone!$A$8:$A$22,0)),""))</f>
        <v/>
      </c>
      <c r="F355" s="16" t="str">
        <f aca="false">IF(ISNUMBER(E355),E355*D355,"")</f>
        <v/>
      </c>
      <c r="G355" s="14" t="str">
        <f aca="false">IF(C355="","",IFERROR(INDEX(Commesse!$D$5:$D$34,MATCH(C355,Commesse!$A$5:$A$34,0)),""))</f>
        <v/>
      </c>
      <c r="H355" s="27" t="str">
        <f aca="false">IF(AND(B355="",C355=""),"",IF(NOT(ISNUMBER(E355)),"Persona non trovata",IF(G355="","Commessa non trovata","")))</f>
        <v/>
      </c>
    </row>
    <row r="356" customFormat="false" ht="15" hidden="false" customHeight="false" outlineLevel="0" collapsed="false">
      <c r="A356" s="32"/>
      <c r="B356" s="30"/>
      <c r="C356" s="30"/>
      <c r="D356" s="31"/>
      <c r="E356" s="33" t="str">
        <f aca="false">IF(B356="","",IFERROR(INDEX(Persone!$G$8:$G$22,MATCH(B356,Persone!$A$8:$A$22,0)),""))</f>
        <v/>
      </c>
      <c r="F356" s="16" t="str">
        <f aca="false">IF(ISNUMBER(E356),E356*D356,"")</f>
        <v/>
      </c>
      <c r="G356" s="14" t="str">
        <f aca="false">IF(C356="","",IFERROR(INDEX(Commesse!$D$5:$D$34,MATCH(C356,Commesse!$A$5:$A$34,0)),""))</f>
        <v/>
      </c>
      <c r="H356" s="27" t="str">
        <f aca="false">IF(AND(B356="",C356=""),"",IF(NOT(ISNUMBER(E356)),"Persona non trovata",IF(G356="","Commessa non trovata","")))</f>
        <v/>
      </c>
    </row>
    <row r="357" customFormat="false" ht="15" hidden="false" customHeight="false" outlineLevel="0" collapsed="false">
      <c r="A357" s="32"/>
      <c r="B357" s="30"/>
      <c r="C357" s="30"/>
      <c r="D357" s="31"/>
      <c r="E357" s="33" t="str">
        <f aca="false">IF(B357="","",IFERROR(INDEX(Persone!$G$8:$G$22,MATCH(B357,Persone!$A$8:$A$22,0)),""))</f>
        <v/>
      </c>
      <c r="F357" s="16" t="str">
        <f aca="false">IF(ISNUMBER(E357),E357*D357,"")</f>
        <v/>
      </c>
      <c r="G357" s="14" t="str">
        <f aca="false">IF(C357="","",IFERROR(INDEX(Commesse!$D$5:$D$34,MATCH(C357,Commesse!$A$5:$A$34,0)),""))</f>
        <v/>
      </c>
      <c r="H357" s="27" t="str">
        <f aca="false">IF(AND(B357="",C357=""),"",IF(NOT(ISNUMBER(E357)),"Persona non trovata",IF(G357="","Commessa non trovata","")))</f>
        <v/>
      </c>
    </row>
    <row r="358" customFormat="false" ht="15" hidden="false" customHeight="false" outlineLevel="0" collapsed="false">
      <c r="A358" s="32"/>
      <c r="B358" s="30"/>
      <c r="C358" s="30"/>
      <c r="D358" s="31"/>
      <c r="E358" s="33" t="str">
        <f aca="false">IF(B358="","",IFERROR(INDEX(Persone!$G$8:$G$22,MATCH(B358,Persone!$A$8:$A$22,0)),""))</f>
        <v/>
      </c>
      <c r="F358" s="16" t="str">
        <f aca="false">IF(ISNUMBER(E358),E358*D358,"")</f>
        <v/>
      </c>
      <c r="G358" s="14" t="str">
        <f aca="false">IF(C358="","",IFERROR(INDEX(Commesse!$D$5:$D$34,MATCH(C358,Commesse!$A$5:$A$34,0)),""))</f>
        <v/>
      </c>
      <c r="H358" s="27" t="str">
        <f aca="false">IF(AND(B358="",C358=""),"",IF(NOT(ISNUMBER(E358)),"Persona non trovata",IF(G358="","Commessa non trovata","")))</f>
        <v/>
      </c>
    </row>
    <row r="359" customFormat="false" ht="15" hidden="false" customHeight="false" outlineLevel="0" collapsed="false">
      <c r="A359" s="32"/>
      <c r="B359" s="30"/>
      <c r="C359" s="30"/>
      <c r="D359" s="31"/>
      <c r="E359" s="33" t="str">
        <f aca="false">IF(B359="","",IFERROR(INDEX(Persone!$G$8:$G$22,MATCH(B359,Persone!$A$8:$A$22,0)),""))</f>
        <v/>
      </c>
      <c r="F359" s="16" t="str">
        <f aca="false">IF(ISNUMBER(E359),E359*D359,"")</f>
        <v/>
      </c>
      <c r="G359" s="14" t="str">
        <f aca="false">IF(C359="","",IFERROR(INDEX(Commesse!$D$5:$D$34,MATCH(C359,Commesse!$A$5:$A$34,0)),""))</f>
        <v/>
      </c>
      <c r="H359" s="27" t="str">
        <f aca="false">IF(AND(B359="",C359=""),"",IF(NOT(ISNUMBER(E359)),"Persona non trovata",IF(G359="","Commessa non trovata","")))</f>
        <v/>
      </c>
    </row>
    <row r="360" customFormat="false" ht="15" hidden="false" customHeight="false" outlineLevel="0" collapsed="false">
      <c r="A360" s="32"/>
      <c r="B360" s="30"/>
      <c r="C360" s="30"/>
      <c r="D360" s="31"/>
      <c r="E360" s="33" t="str">
        <f aca="false">IF(B360="","",IFERROR(INDEX(Persone!$G$8:$G$22,MATCH(B360,Persone!$A$8:$A$22,0)),""))</f>
        <v/>
      </c>
      <c r="F360" s="16" t="str">
        <f aca="false">IF(ISNUMBER(E360),E360*D360,"")</f>
        <v/>
      </c>
      <c r="G360" s="14" t="str">
        <f aca="false">IF(C360="","",IFERROR(INDEX(Commesse!$D$5:$D$34,MATCH(C360,Commesse!$A$5:$A$34,0)),""))</f>
        <v/>
      </c>
      <c r="H360" s="27" t="str">
        <f aca="false">IF(AND(B360="",C360=""),"",IF(NOT(ISNUMBER(E360)),"Persona non trovata",IF(G360="","Commessa non trovata","")))</f>
        <v/>
      </c>
    </row>
    <row r="361" customFormat="false" ht="15" hidden="false" customHeight="false" outlineLevel="0" collapsed="false">
      <c r="A361" s="32"/>
      <c r="B361" s="30"/>
      <c r="C361" s="30"/>
      <c r="D361" s="31"/>
      <c r="E361" s="33" t="str">
        <f aca="false">IF(B361="","",IFERROR(INDEX(Persone!$G$8:$G$22,MATCH(B361,Persone!$A$8:$A$22,0)),""))</f>
        <v/>
      </c>
      <c r="F361" s="16" t="str">
        <f aca="false">IF(ISNUMBER(E361),E361*D361,"")</f>
        <v/>
      </c>
      <c r="G361" s="14" t="str">
        <f aca="false">IF(C361="","",IFERROR(INDEX(Commesse!$D$5:$D$34,MATCH(C361,Commesse!$A$5:$A$34,0)),""))</f>
        <v/>
      </c>
      <c r="H361" s="27" t="str">
        <f aca="false">IF(AND(B361="",C361=""),"",IF(NOT(ISNUMBER(E361)),"Persona non trovata",IF(G361="","Commessa non trovata","")))</f>
        <v/>
      </c>
    </row>
    <row r="362" customFormat="false" ht="15" hidden="false" customHeight="false" outlineLevel="0" collapsed="false">
      <c r="A362" s="32"/>
      <c r="B362" s="30"/>
      <c r="C362" s="30"/>
      <c r="D362" s="31"/>
      <c r="E362" s="33" t="str">
        <f aca="false">IF(B362="","",IFERROR(INDEX(Persone!$G$8:$G$22,MATCH(B362,Persone!$A$8:$A$22,0)),""))</f>
        <v/>
      </c>
      <c r="F362" s="16" t="str">
        <f aca="false">IF(ISNUMBER(E362),E362*D362,"")</f>
        <v/>
      </c>
      <c r="G362" s="14" t="str">
        <f aca="false">IF(C362="","",IFERROR(INDEX(Commesse!$D$5:$D$34,MATCH(C362,Commesse!$A$5:$A$34,0)),""))</f>
        <v/>
      </c>
      <c r="H362" s="27" t="str">
        <f aca="false">IF(AND(B362="",C362=""),"",IF(NOT(ISNUMBER(E362)),"Persona non trovata",IF(G362="","Commessa non trovata","")))</f>
        <v/>
      </c>
    </row>
    <row r="363" customFormat="false" ht="15" hidden="false" customHeight="false" outlineLevel="0" collapsed="false">
      <c r="A363" s="32"/>
      <c r="B363" s="30"/>
      <c r="C363" s="30"/>
      <c r="D363" s="31"/>
      <c r="E363" s="33" t="str">
        <f aca="false">IF(B363="","",IFERROR(INDEX(Persone!$G$8:$G$22,MATCH(B363,Persone!$A$8:$A$22,0)),""))</f>
        <v/>
      </c>
      <c r="F363" s="16" t="str">
        <f aca="false">IF(ISNUMBER(E363),E363*D363,"")</f>
        <v/>
      </c>
      <c r="G363" s="14" t="str">
        <f aca="false">IF(C363="","",IFERROR(INDEX(Commesse!$D$5:$D$34,MATCH(C363,Commesse!$A$5:$A$34,0)),""))</f>
        <v/>
      </c>
      <c r="H363" s="27" t="str">
        <f aca="false">IF(AND(B363="",C363=""),"",IF(NOT(ISNUMBER(E363)),"Persona non trovata",IF(G363="","Commessa non trovata","")))</f>
        <v/>
      </c>
    </row>
    <row r="364" customFormat="false" ht="15" hidden="false" customHeight="false" outlineLevel="0" collapsed="false">
      <c r="A364" s="32"/>
      <c r="B364" s="30"/>
      <c r="C364" s="30"/>
      <c r="D364" s="31"/>
      <c r="E364" s="33" t="str">
        <f aca="false">IF(B364="","",IFERROR(INDEX(Persone!$G$8:$G$22,MATCH(B364,Persone!$A$8:$A$22,0)),""))</f>
        <v/>
      </c>
      <c r="F364" s="16" t="str">
        <f aca="false">IF(ISNUMBER(E364),E364*D364,"")</f>
        <v/>
      </c>
      <c r="G364" s="14" t="str">
        <f aca="false">IF(C364="","",IFERROR(INDEX(Commesse!$D$5:$D$34,MATCH(C364,Commesse!$A$5:$A$34,0)),""))</f>
        <v/>
      </c>
      <c r="H364" s="27" t="str">
        <f aca="false">IF(AND(B364="",C364=""),"",IF(NOT(ISNUMBER(E364)),"Persona non trovata",IF(G364="","Commessa non trovata","")))</f>
        <v/>
      </c>
    </row>
    <row r="365" customFormat="false" ht="15" hidden="false" customHeight="false" outlineLevel="0" collapsed="false">
      <c r="A365" s="32"/>
      <c r="B365" s="30"/>
      <c r="C365" s="30"/>
      <c r="D365" s="31"/>
      <c r="E365" s="33" t="str">
        <f aca="false">IF(B365="","",IFERROR(INDEX(Persone!$G$8:$G$22,MATCH(B365,Persone!$A$8:$A$22,0)),""))</f>
        <v/>
      </c>
      <c r="F365" s="16" t="str">
        <f aca="false">IF(ISNUMBER(E365),E365*D365,"")</f>
        <v/>
      </c>
      <c r="G365" s="14" t="str">
        <f aca="false">IF(C365="","",IFERROR(INDEX(Commesse!$D$5:$D$34,MATCH(C365,Commesse!$A$5:$A$34,0)),""))</f>
        <v/>
      </c>
      <c r="H365" s="27" t="str">
        <f aca="false">IF(AND(B365="",C365=""),"",IF(NOT(ISNUMBER(E365)),"Persona non trovata",IF(G365="","Commessa non trovata","")))</f>
        <v/>
      </c>
    </row>
    <row r="366" customFormat="false" ht="15" hidden="false" customHeight="false" outlineLevel="0" collapsed="false">
      <c r="A366" s="32"/>
      <c r="B366" s="30"/>
      <c r="C366" s="30"/>
      <c r="D366" s="31"/>
      <c r="E366" s="33" t="str">
        <f aca="false">IF(B366="","",IFERROR(INDEX(Persone!$G$8:$G$22,MATCH(B366,Persone!$A$8:$A$22,0)),""))</f>
        <v/>
      </c>
      <c r="F366" s="16" t="str">
        <f aca="false">IF(ISNUMBER(E366),E366*D366,"")</f>
        <v/>
      </c>
      <c r="G366" s="14" t="str">
        <f aca="false">IF(C366="","",IFERROR(INDEX(Commesse!$D$5:$D$34,MATCH(C366,Commesse!$A$5:$A$34,0)),""))</f>
        <v/>
      </c>
      <c r="H366" s="27" t="str">
        <f aca="false">IF(AND(B366="",C366=""),"",IF(NOT(ISNUMBER(E366)),"Persona non trovata",IF(G366="","Commessa non trovata","")))</f>
        <v/>
      </c>
    </row>
    <row r="367" customFormat="false" ht="15" hidden="false" customHeight="false" outlineLevel="0" collapsed="false">
      <c r="A367" s="32"/>
      <c r="B367" s="30"/>
      <c r="C367" s="30"/>
      <c r="D367" s="31"/>
      <c r="E367" s="33" t="str">
        <f aca="false">IF(B367="","",IFERROR(INDEX(Persone!$G$8:$G$22,MATCH(B367,Persone!$A$8:$A$22,0)),""))</f>
        <v/>
      </c>
      <c r="F367" s="16" t="str">
        <f aca="false">IF(ISNUMBER(E367),E367*D367,"")</f>
        <v/>
      </c>
      <c r="G367" s="14" t="str">
        <f aca="false">IF(C367="","",IFERROR(INDEX(Commesse!$D$5:$D$34,MATCH(C367,Commesse!$A$5:$A$34,0)),""))</f>
        <v/>
      </c>
      <c r="H367" s="27" t="str">
        <f aca="false">IF(AND(B367="",C367=""),"",IF(NOT(ISNUMBER(E367)),"Persona non trovata",IF(G367="","Commessa non trovata","")))</f>
        <v/>
      </c>
    </row>
    <row r="368" customFormat="false" ht="15" hidden="false" customHeight="false" outlineLevel="0" collapsed="false">
      <c r="A368" s="32"/>
      <c r="B368" s="30"/>
      <c r="C368" s="30"/>
      <c r="D368" s="31"/>
      <c r="E368" s="33" t="str">
        <f aca="false">IF(B368="","",IFERROR(INDEX(Persone!$G$8:$G$22,MATCH(B368,Persone!$A$8:$A$22,0)),""))</f>
        <v/>
      </c>
      <c r="F368" s="16" t="str">
        <f aca="false">IF(ISNUMBER(E368),E368*D368,"")</f>
        <v/>
      </c>
      <c r="G368" s="14" t="str">
        <f aca="false">IF(C368="","",IFERROR(INDEX(Commesse!$D$5:$D$34,MATCH(C368,Commesse!$A$5:$A$34,0)),""))</f>
        <v/>
      </c>
      <c r="H368" s="27" t="str">
        <f aca="false">IF(AND(B368="",C368=""),"",IF(NOT(ISNUMBER(E368)),"Persona non trovata",IF(G368="","Commessa non trovata","")))</f>
        <v/>
      </c>
    </row>
    <row r="369" customFormat="false" ht="15" hidden="false" customHeight="false" outlineLevel="0" collapsed="false">
      <c r="A369" s="32"/>
      <c r="B369" s="30"/>
      <c r="C369" s="30"/>
      <c r="D369" s="31"/>
      <c r="E369" s="33" t="str">
        <f aca="false">IF(B369="","",IFERROR(INDEX(Persone!$G$8:$G$22,MATCH(B369,Persone!$A$8:$A$22,0)),""))</f>
        <v/>
      </c>
      <c r="F369" s="16" t="str">
        <f aca="false">IF(ISNUMBER(E369),E369*D369,"")</f>
        <v/>
      </c>
      <c r="G369" s="14" t="str">
        <f aca="false">IF(C369="","",IFERROR(INDEX(Commesse!$D$5:$D$34,MATCH(C369,Commesse!$A$5:$A$34,0)),""))</f>
        <v/>
      </c>
      <c r="H369" s="27" t="str">
        <f aca="false">IF(AND(B369="",C369=""),"",IF(NOT(ISNUMBER(E369)),"Persona non trovata",IF(G369="","Commessa non trovata","")))</f>
        <v/>
      </c>
    </row>
    <row r="370" customFormat="false" ht="15" hidden="false" customHeight="false" outlineLevel="0" collapsed="false">
      <c r="A370" s="32"/>
      <c r="B370" s="30"/>
      <c r="C370" s="30"/>
      <c r="D370" s="31"/>
      <c r="E370" s="33" t="str">
        <f aca="false">IF(B370="","",IFERROR(INDEX(Persone!$G$8:$G$22,MATCH(B370,Persone!$A$8:$A$22,0)),""))</f>
        <v/>
      </c>
      <c r="F370" s="16" t="str">
        <f aca="false">IF(ISNUMBER(E370),E370*D370,"")</f>
        <v/>
      </c>
      <c r="G370" s="14" t="str">
        <f aca="false">IF(C370="","",IFERROR(INDEX(Commesse!$D$5:$D$34,MATCH(C370,Commesse!$A$5:$A$34,0)),""))</f>
        <v/>
      </c>
      <c r="H370" s="27" t="str">
        <f aca="false">IF(AND(B370="",C370=""),"",IF(NOT(ISNUMBER(E370)),"Persona non trovata",IF(G370="","Commessa non trovata","")))</f>
        <v/>
      </c>
    </row>
    <row r="371" customFormat="false" ht="15" hidden="false" customHeight="false" outlineLevel="0" collapsed="false">
      <c r="A371" s="32"/>
      <c r="B371" s="30"/>
      <c r="C371" s="30"/>
      <c r="D371" s="31"/>
      <c r="E371" s="33" t="str">
        <f aca="false">IF(B371="","",IFERROR(INDEX(Persone!$G$8:$G$22,MATCH(B371,Persone!$A$8:$A$22,0)),""))</f>
        <v/>
      </c>
      <c r="F371" s="16" t="str">
        <f aca="false">IF(ISNUMBER(E371),E371*D371,"")</f>
        <v/>
      </c>
      <c r="G371" s="14" t="str">
        <f aca="false">IF(C371="","",IFERROR(INDEX(Commesse!$D$5:$D$34,MATCH(C371,Commesse!$A$5:$A$34,0)),""))</f>
        <v/>
      </c>
      <c r="H371" s="27" t="str">
        <f aca="false">IF(AND(B371="",C371=""),"",IF(NOT(ISNUMBER(E371)),"Persona non trovata",IF(G371="","Commessa non trovata","")))</f>
        <v/>
      </c>
    </row>
    <row r="372" customFormat="false" ht="15" hidden="false" customHeight="false" outlineLevel="0" collapsed="false">
      <c r="A372" s="32"/>
      <c r="B372" s="30"/>
      <c r="C372" s="30"/>
      <c r="D372" s="31"/>
      <c r="E372" s="33" t="str">
        <f aca="false">IF(B372="","",IFERROR(INDEX(Persone!$G$8:$G$22,MATCH(B372,Persone!$A$8:$A$22,0)),""))</f>
        <v/>
      </c>
      <c r="F372" s="16" t="str">
        <f aca="false">IF(ISNUMBER(E372),E372*D372,"")</f>
        <v/>
      </c>
      <c r="G372" s="14" t="str">
        <f aca="false">IF(C372="","",IFERROR(INDEX(Commesse!$D$5:$D$34,MATCH(C372,Commesse!$A$5:$A$34,0)),""))</f>
        <v/>
      </c>
      <c r="H372" s="27" t="str">
        <f aca="false">IF(AND(B372="",C372=""),"",IF(NOT(ISNUMBER(E372)),"Persona non trovata",IF(G372="","Commessa non trovata","")))</f>
        <v/>
      </c>
    </row>
    <row r="373" customFormat="false" ht="15" hidden="false" customHeight="false" outlineLevel="0" collapsed="false">
      <c r="A373" s="32"/>
      <c r="B373" s="30"/>
      <c r="C373" s="30"/>
      <c r="D373" s="31"/>
      <c r="E373" s="33" t="str">
        <f aca="false">IF(B373="","",IFERROR(INDEX(Persone!$G$8:$G$22,MATCH(B373,Persone!$A$8:$A$22,0)),""))</f>
        <v/>
      </c>
      <c r="F373" s="16" t="str">
        <f aca="false">IF(ISNUMBER(E373),E373*D373,"")</f>
        <v/>
      </c>
      <c r="G373" s="14" t="str">
        <f aca="false">IF(C373="","",IFERROR(INDEX(Commesse!$D$5:$D$34,MATCH(C373,Commesse!$A$5:$A$34,0)),""))</f>
        <v/>
      </c>
      <c r="H373" s="27" t="str">
        <f aca="false">IF(AND(B373="",C373=""),"",IF(NOT(ISNUMBER(E373)),"Persona non trovata",IF(G373="","Commessa non trovata","")))</f>
        <v/>
      </c>
    </row>
    <row r="374" customFormat="false" ht="15" hidden="false" customHeight="false" outlineLevel="0" collapsed="false">
      <c r="A374" s="32"/>
      <c r="B374" s="30"/>
      <c r="C374" s="30"/>
      <c r="D374" s="31"/>
      <c r="E374" s="33" t="str">
        <f aca="false">IF(B374="","",IFERROR(INDEX(Persone!$G$8:$G$22,MATCH(B374,Persone!$A$8:$A$22,0)),""))</f>
        <v/>
      </c>
      <c r="F374" s="16" t="str">
        <f aca="false">IF(ISNUMBER(E374),E374*D374,"")</f>
        <v/>
      </c>
      <c r="G374" s="14" t="str">
        <f aca="false">IF(C374="","",IFERROR(INDEX(Commesse!$D$5:$D$34,MATCH(C374,Commesse!$A$5:$A$34,0)),""))</f>
        <v/>
      </c>
      <c r="H374" s="27" t="str">
        <f aca="false">IF(AND(B374="",C374=""),"",IF(NOT(ISNUMBER(E374)),"Persona non trovata",IF(G374="","Commessa non trovata","")))</f>
        <v/>
      </c>
    </row>
    <row r="375" customFormat="false" ht="15" hidden="false" customHeight="false" outlineLevel="0" collapsed="false">
      <c r="A375" s="32"/>
      <c r="B375" s="30"/>
      <c r="C375" s="30"/>
      <c r="D375" s="31"/>
      <c r="E375" s="33" t="str">
        <f aca="false">IF(B375="","",IFERROR(INDEX(Persone!$G$8:$G$22,MATCH(B375,Persone!$A$8:$A$22,0)),""))</f>
        <v/>
      </c>
      <c r="F375" s="16" t="str">
        <f aca="false">IF(ISNUMBER(E375),E375*D375,"")</f>
        <v/>
      </c>
      <c r="G375" s="14" t="str">
        <f aca="false">IF(C375="","",IFERROR(INDEX(Commesse!$D$5:$D$34,MATCH(C375,Commesse!$A$5:$A$34,0)),""))</f>
        <v/>
      </c>
      <c r="H375" s="27" t="str">
        <f aca="false">IF(AND(B375="",C375=""),"",IF(NOT(ISNUMBER(E375)),"Persona non trovata",IF(G375="","Commessa non trovata","")))</f>
        <v/>
      </c>
    </row>
    <row r="376" customFormat="false" ht="15" hidden="false" customHeight="false" outlineLevel="0" collapsed="false">
      <c r="A376" s="32"/>
      <c r="B376" s="30"/>
      <c r="C376" s="30"/>
      <c r="D376" s="31"/>
      <c r="E376" s="33" t="str">
        <f aca="false">IF(B376="","",IFERROR(INDEX(Persone!$G$8:$G$22,MATCH(B376,Persone!$A$8:$A$22,0)),""))</f>
        <v/>
      </c>
      <c r="F376" s="16" t="str">
        <f aca="false">IF(ISNUMBER(E376),E376*D376,"")</f>
        <v/>
      </c>
      <c r="G376" s="14" t="str">
        <f aca="false">IF(C376="","",IFERROR(INDEX(Commesse!$D$5:$D$34,MATCH(C376,Commesse!$A$5:$A$34,0)),""))</f>
        <v/>
      </c>
      <c r="H376" s="27" t="str">
        <f aca="false">IF(AND(B376="",C376=""),"",IF(NOT(ISNUMBER(E376)),"Persona non trovata",IF(G376="","Commessa non trovata","")))</f>
        <v/>
      </c>
    </row>
    <row r="377" customFormat="false" ht="15" hidden="false" customHeight="false" outlineLevel="0" collapsed="false">
      <c r="A377" s="32"/>
      <c r="B377" s="30"/>
      <c r="C377" s="30"/>
      <c r="D377" s="31"/>
      <c r="E377" s="33" t="str">
        <f aca="false">IF(B377="","",IFERROR(INDEX(Persone!$G$8:$G$22,MATCH(B377,Persone!$A$8:$A$22,0)),""))</f>
        <v/>
      </c>
      <c r="F377" s="16" t="str">
        <f aca="false">IF(ISNUMBER(E377),E377*D377,"")</f>
        <v/>
      </c>
      <c r="G377" s="14" t="str">
        <f aca="false">IF(C377="","",IFERROR(INDEX(Commesse!$D$5:$D$34,MATCH(C377,Commesse!$A$5:$A$34,0)),""))</f>
        <v/>
      </c>
      <c r="H377" s="27" t="str">
        <f aca="false">IF(AND(B377="",C377=""),"",IF(NOT(ISNUMBER(E377)),"Persona non trovata",IF(G377="","Commessa non trovata","")))</f>
        <v/>
      </c>
    </row>
    <row r="378" customFormat="false" ht="15" hidden="false" customHeight="false" outlineLevel="0" collapsed="false">
      <c r="A378" s="32"/>
      <c r="B378" s="30"/>
      <c r="C378" s="30"/>
      <c r="D378" s="31"/>
      <c r="E378" s="33" t="str">
        <f aca="false">IF(B378="","",IFERROR(INDEX(Persone!$G$8:$G$22,MATCH(B378,Persone!$A$8:$A$22,0)),""))</f>
        <v/>
      </c>
      <c r="F378" s="16" t="str">
        <f aca="false">IF(ISNUMBER(E378),E378*D378,"")</f>
        <v/>
      </c>
      <c r="G378" s="14" t="str">
        <f aca="false">IF(C378="","",IFERROR(INDEX(Commesse!$D$5:$D$34,MATCH(C378,Commesse!$A$5:$A$34,0)),""))</f>
        <v/>
      </c>
      <c r="H378" s="27" t="str">
        <f aca="false">IF(AND(B378="",C378=""),"",IF(NOT(ISNUMBER(E378)),"Persona non trovata",IF(G378="","Commessa non trovata","")))</f>
        <v/>
      </c>
    </row>
    <row r="379" customFormat="false" ht="15" hidden="false" customHeight="false" outlineLevel="0" collapsed="false">
      <c r="A379" s="32"/>
      <c r="B379" s="30"/>
      <c r="C379" s="30"/>
      <c r="D379" s="31"/>
      <c r="E379" s="33" t="str">
        <f aca="false">IF(B379="","",IFERROR(INDEX(Persone!$G$8:$G$22,MATCH(B379,Persone!$A$8:$A$22,0)),""))</f>
        <v/>
      </c>
      <c r="F379" s="16" t="str">
        <f aca="false">IF(ISNUMBER(E379),E379*D379,"")</f>
        <v/>
      </c>
      <c r="G379" s="14" t="str">
        <f aca="false">IF(C379="","",IFERROR(INDEX(Commesse!$D$5:$D$34,MATCH(C379,Commesse!$A$5:$A$34,0)),""))</f>
        <v/>
      </c>
      <c r="H379" s="27" t="str">
        <f aca="false">IF(AND(B379="",C379=""),"",IF(NOT(ISNUMBER(E379)),"Persona non trovata",IF(G379="","Commessa non trovata","")))</f>
        <v/>
      </c>
    </row>
    <row r="380" customFormat="false" ht="15" hidden="false" customHeight="false" outlineLevel="0" collapsed="false">
      <c r="A380" s="32"/>
      <c r="B380" s="30"/>
      <c r="C380" s="30"/>
      <c r="D380" s="31"/>
      <c r="E380" s="33" t="str">
        <f aca="false">IF(B380="","",IFERROR(INDEX(Persone!$G$8:$G$22,MATCH(B380,Persone!$A$8:$A$22,0)),""))</f>
        <v/>
      </c>
      <c r="F380" s="16" t="str">
        <f aca="false">IF(ISNUMBER(E380),E380*D380,"")</f>
        <v/>
      </c>
      <c r="G380" s="14" t="str">
        <f aca="false">IF(C380="","",IFERROR(INDEX(Commesse!$D$5:$D$34,MATCH(C380,Commesse!$A$5:$A$34,0)),""))</f>
        <v/>
      </c>
      <c r="H380" s="27" t="str">
        <f aca="false">IF(AND(B380="",C380=""),"",IF(NOT(ISNUMBER(E380)),"Persona non trovata",IF(G380="","Commessa non trovata","")))</f>
        <v/>
      </c>
    </row>
    <row r="381" customFormat="false" ht="15" hidden="false" customHeight="false" outlineLevel="0" collapsed="false">
      <c r="A381" s="32"/>
      <c r="B381" s="30"/>
      <c r="C381" s="30"/>
      <c r="D381" s="31"/>
      <c r="E381" s="33" t="str">
        <f aca="false">IF(B381="","",IFERROR(INDEX(Persone!$G$8:$G$22,MATCH(B381,Persone!$A$8:$A$22,0)),""))</f>
        <v/>
      </c>
      <c r="F381" s="16" t="str">
        <f aca="false">IF(ISNUMBER(E381),E381*D381,"")</f>
        <v/>
      </c>
      <c r="G381" s="14" t="str">
        <f aca="false">IF(C381="","",IFERROR(INDEX(Commesse!$D$5:$D$34,MATCH(C381,Commesse!$A$5:$A$34,0)),""))</f>
        <v/>
      </c>
      <c r="H381" s="27" t="str">
        <f aca="false">IF(AND(B381="",C381=""),"",IF(NOT(ISNUMBER(E381)),"Persona non trovata",IF(G381="","Commessa non trovata","")))</f>
        <v/>
      </c>
    </row>
    <row r="382" customFormat="false" ht="15" hidden="false" customHeight="false" outlineLevel="0" collapsed="false">
      <c r="A382" s="32"/>
      <c r="B382" s="30"/>
      <c r="C382" s="30"/>
      <c r="D382" s="31"/>
      <c r="E382" s="33" t="str">
        <f aca="false">IF(B382="","",IFERROR(INDEX(Persone!$G$8:$G$22,MATCH(B382,Persone!$A$8:$A$22,0)),""))</f>
        <v/>
      </c>
      <c r="F382" s="16" t="str">
        <f aca="false">IF(ISNUMBER(E382),E382*D382,"")</f>
        <v/>
      </c>
      <c r="G382" s="14" t="str">
        <f aca="false">IF(C382="","",IFERROR(INDEX(Commesse!$D$5:$D$34,MATCH(C382,Commesse!$A$5:$A$34,0)),""))</f>
        <v/>
      </c>
      <c r="H382" s="27" t="str">
        <f aca="false">IF(AND(B382="",C382=""),"",IF(NOT(ISNUMBER(E382)),"Persona non trovata",IF(G382="","Commessa non trovata","")))</f>
        <v/>
      </c>
    </row>
    <row r="383" customFormat="false" ht="15" hidden="false" customHeight="false" outlineLevel="0" collapsed="false">
      <c r="A383" s="32"/>
      <c r="B383" s="30"/>
      <c r="C383" s="30"/>
      <c r="D383" s="31"/>
      <c r="E383" s="33" t="str">
        <f aca="false">IF(B383="","",IFERROR(INDEX(Persone!$G$8:$G$22,MATCH(B383,Persone!$A$8:$A$22,0)),""))</f>
        <v/>
      </c>
      <c r="F383" s="16" t="str">
        <f aca="false">IF(ISNUMBER(E383),E383*D383,"")</f>
        <v/>
      </c>
      <c r="G383" s="14" t="str">
        <f aca="false">IF(C383="","",IFERROR(INDEX(Commesse!$D$5:$D$34,MATCH(C383,Commesse!$A$5:$A$34,0)),""))</f>
        <v/>
      </c>
      <c r="H383" s="27" t="str">
        <f aca="false">IF(AND(B383="",C383=""),"",IF(NOT(ISNUMBER(E383)),"Persona non trovata",IF(G383="","Commessa non trovata","")))</f>
        <v/>
      </c>
    </row>
    <row r="384" customFormat="false" ht="15" hidden="false" customHeight="false" outlineLevel="0" collapsed="false">
      <c r="A384" s="32"/>
      <c r="B384" s="30"/>
      <c r="C384" s="30"/>
      <c r="D384" s="31"/>
      <c r="E384" s="33" t="str">
        <f aca="false">IF(B384="","",IFERROR(INDEX(Persone!$G$8:$G$22,MATCH(B384,Persone!$A$8:$A$22,0)),""))</f>
        <v/>
      </c>
      <c r="F384" s="16" t="str">
        <f aca="false">IF(ISNUMBER(E384),E384*D384,"")</f>
        <v/>
      </c>
      <c r="G384" s="14" t="str">
        <f aca="false">IF(C384="","",IFERROR(INDEX(Commesse!$D$5:$D$34,MATCH(C384,Commesse!$A$5:$A$34,0)),""))</f>
        <v/>
      </c>
      <c r="H384" s="27" t="str">
        <f aca="false">IF(AND(B384="",C384=""),"",IF(NOT(ISNUMBER(E384)),"Persona non trovata",IF(G384="","Commessa non trovata","")))</f>
        <v/>
      </c>
    </row>
    <row r="385" customFormat="false" ht="15" hidden="false" customHeight="false" outlineLevel="0" collapsed="false">
      <c r="A385" s="32"/>
      <c r="B385" s="30"/>
      <c r="C385" s="30"/>
      <c r="D385" s="31"/>
      <c r="E385" s="33" t="str">
        <f aca="false">IF(B385="","",IFERROR(INDEX(Persone!$G$8:$G$22,MATCH(B385,Persone!$A$8:$A$22,0)),""))</f>
        <v/>
      </c>
      <c r="F385" s="16" t="str">
        <f aca="false">IF(ISNUMBER(E385),E385*D385,"")</f>
        <v/>
      </c>
      <c r="G385" s="14" t="str">
        <f aca="false">IF(C385="","",IFERROR(INDEX(Commesse!$D$5:$D$34,MATCH(C385,Commesse!$A$5:$A$34,0)),""))</f>
        <v/>
      </c>
      <c r="H385" s="27" t="str">
        <f aca="false">IF(AND(B385="",C385=""),"",IF(NOT(ISNUMBER(E385)),"Persona non trovata",IF(G385="","Commessa non trovata","")))</f>
        <v/>
      </c>
    </row>
    <row r="386" customFormat="false" ht="15" hidden="false" customHeight="false" outlineLevel="0" collapsed="false">
      <c r="A386" s="32"/>
      <c r="B386" s="30"/>
      <c r="C386" s="30"/>
      <c r="D386" s="31"/>
      <c r="E386" s="33" t="str">
        <f aca="false">IF(B386="","",IFERROR(INDEX(Persone!$G$8:$G$22,MATCH(B386,Persone!$A$8:$A$22,0)),""))</f>
        <v/>
      </c>
      <c r="F386" s="16" t="str">
        <f aca="false">IF(ISNUMBER(E386),E386*D386,"")</f>
        <v/>
      </c>
      <c r="G386" s="14" t="str">
        <f aca="false">IF(C386="","",IFERROR(INDEX(Commesse!$D$5:$D$34,MATCH(C386,Commesse!$A$5:$A$34,0)),""))</f>
        <v/>
      </c>
      <c r="H386" s="27" t="str">
        <f aca="false">IF(AND(B386="",C386=""),"",IF(NOT(ISNUMBER(E386)),"Persona non trovata",IF(G386="","Commessa non trovata","")))</f>
        <v/>
      </c>
    </row>
    <row r="387" customFormat="false" ht="15" hidden="false" customHeight="false" outlineLevel="0" collapsed="false">
      <c r="A387" s="32"/>
      <c r="B387" s="30"/>
      <c r="C387" s="30"/>
      <c r="D387" s="31"/>
      <c r="E387" s="33" t="str">
        <f aca="false">IF(B387="","",IFERROR(INDEX(Persone!$G$8:$G$22,MATCH(B387,Persone!$A$8:$A$22,0)),""))</f>
        <v/>
      </c>
      <c r="F387" s="16" t="str">
        <f aca="false">IF(ISNUMBER(E387),E387*D387,"")</f>
        <v/>
      </c>
      <c r="G387" s="14" t="str">
        <f aca="false">IF(C387="","",IFERROR(INDEX(Commesse!$D$5:$D$34,MATCH(C387,Commesse!$A$5:$A$34,0)),""))</f>
        <v/>
      </c>
      <c r="H387" s="27" t="str">
        <f aca="false">IF(AND(B387="",C387=""),"",IF(NOT(ISNUMBER(E387)),"Persona non trovata",IF(G387="","Commessa non trovata","")))</f>
        <v/>
      </c>
    </row>
    <row r="388" customFormat="false" ht="15" hidden="false" customHeight="false" outlineLevel="0" collapsed="false">
      <c r="A388" s="32"/>
      <c r="B388" s="30"/>
      <c r="C388" s="30"/>
      <c r="D388" s="31"/>
      <c r="E388" s="33" t="str">
        <f aca="false">IF(B388="","",IFERROR(INDEX(Persone!$G$8:$G$22,MATCH(B388,Persone!$A$8:$A$22,0)),""))</f>
        <v/>
      </c>
      <c r="F388" s="16" t="str">
        <f aca="false">IF(ISNUMBER(E388),E388*D388,"")</f>
        <v/>
      </c>
      <c r="G388" s="14" t="str">
        <f aca="false">IF(C388="","",IFERROR(INDEX(Commesse!$D$5:$D$34,MATCH(C388,Commesse!$A$5:$A$34,0)),""))</f>
        <v/>
      </c>
      <c r="H388" s="27" t="str">
        <f aca="false">IF(AND(B388="",C388=""),"",IF(NOT(ISNUMBER(E388)),"Persona non trovata",IF(G388="","Commessa non trovata","")))</f>
        <v/>
      </c>
    </row>
    <row r="389" customFormat="false" ht="15" hidden="false" customHeight="false" outlineLevel="0" collapsed="false">
      <c r="A389" s="32"/>
      <c r="B389" s="30"/>
      <c r="C389" s="30"/>
      <c r="D389" s="31"/>
      <c r="E389" s="33" t="str">
        <f aca="false">IF(B389="","",IFERROR(INDEX(Persone!$G$8:$G$22,MATCH(B389,Persone!$A$8:$A$22,0)),""))</f>
        <v/>
      </c>
      <c r="F389" s="16" t="str">
        <f aca="false">IF(ISNUMBER(E389),E389*D389,"")</f>
        <v/>
      </c>
      <c r="G389" s="14" t="str">
        <f aca="false">IF(C389="","",IFERROR(INDEX(Commesse!$D$5:$D$34,MATCH(C389,Commesse!$A$5:$A$34,0)),""))</f>
        <v/>
      </c>
      <c r="H389" s="27" t="str">
        <f aca="false">IF(AND(B389="",C389=""),"",IF(NOT(ISNUMBER(E389)),"Persona non trovata",IF(G389="","Commessa non trovata","")))</f>
        <v/>
      </c>
    </row>
    <row r="390" customFormat="false" ht="15" hidden="false" customHeight="false" outlineLevel="0" collapsed="false">
      <c r="A390" s="32"/>
      <c r="B390" s="30"/>
      <c r="C390" s="30"/>
      <c r="D390" s="31"/>
      <c r="E390" s="33" t="str">
        <f aca="false">IF(B390="","",IFERROR(INDEX(Persone!$G$8:$G$22,MATCH(B390,Persone!$A$8:$A$22,0)),""))</f>
        <v/>
      </c>
      <c r="F390" s="16" t="str">
        <f aca="false">IF(ISNUMBER(E390),E390*D390,"")</f>
        <v/>
      </c>
      <c r="G390" s="14" t="str">
        <f aca="false">IF(C390="","",IFERROR(INDEX(Commesse!$D$5:$D$34,MATCH(C390,Commesse!$A$5:$A$34,0)),""))</f>
        <v/>
      </c>
      <c r="H390" s="27" t="str">
        <f aca="false">IF(AND(B390="",C390=""),"",IF(NOT(ISNUMBER(E390)),"Persona non trovata",IF(G390="","Commessa non trovata","")))</f>
        <v/>
      </c>
    </row>
    <row r="391" customFormat="false" ht="15" hidden="false" customHeight="false" outlineLevel="0" collapsed="false">
      <c r="A391" s="32"/>
      <c r="B391" s="30"/>
      <c r="C391" s="30"/>
      <c r="D391" s="31"/>
      <c r="E391" s="33" t="str">
        <f aca="false">IF(B391="","",IFERROR(INDEX(Persone!$G$8:$G$22,MATCH(B391,Persone!$A$8:$A$22,0)),""))</f>
        <v/>
      </c>
      <c r="F391" s="16" t="str">
        <f aca="false">IF(ISNUMBER(E391),E391*D391,"")</f>
        <v/>
      </c>
      <c r="G391" s="14" t="str">
        <f aca="false">IF(C391="","",IFERROR(INDEX(Commesse!$D$5:$D$34,MATCH(C391,Commesse!$A$5:$A$34,0)),""))</f>
        <v/>
      </c>
      <c r="H391" s="27" t="str">
        <f aca="false">IF(AND(B391="",C391=""),"",IF(NOT(ISNUMBER(E391)),"Persona non trovata",IF(G391="","Commessa non trovata","")))</f>
        <v/>
      </c>
    </row>
    <row r="392" customFormat="false" ht="15" hidden="false" customHeight="false" outlineLevel="0" collapsed="false">
      <c r="A392" s="32"/>
      <c r="B392" s="30"/>
      <c r="C392" s="30"/>
      <c r="D392" s="31"/>
      <c r="E392" s="33" t="str">
        <f aca="false">IF(B392="","",IFERROR(INDEX(Persone!$G$8:$G$22,MATCH(B392,Persone!$A$8:$A$22,0)),""))</f>
        <v/>
      </c>
      <c r="F392" s="16" t="str">
        <f aca="false">IF(ISNUMBER(E392),E392*D392,"")</f>
        <v/>
      </c>
      <c r="G392" s="14" t="str">
        <f aca="false">IF(C392="","",IFERROR(INDEX(Commesse!$D$5:$D$34,MATCH(C392,Commesse!$A$5:$A$34,0)),""))</f>
        <v/>
      </c>
      <c r="H392" s="27" t="str">
        <f aca="false">IF(AND(B392="",C392=""),"",IF(NOT(ISNUMBER(E392)),"Persona non trovata",IF(G392="","Commessa non trovata","")))</f>
        <v/>
      </c>
    </row>
    <row r="393" customFormat="false" ht="15" hidden="false" customHeight="false" outlineLevel="0" collapsed="false">
      <c r="A393" s="32"/>
      <c r="B393" s="30"/>
      <c r="C393" s="30"/>
      <c r="D393" s="31"/>
      <c r="E393" s="33" t="str">
        <f aca="false">IF(B393="","",IFERROR(INDEX(Persone!$G$8:$G$22,MATCH(B393,Persone!$A$8:$A$22,0)),""))</f>
        <v/>
      </c>
      <c r="F393" s="16" t="str">
        <f aca="false">IF(ISNUMBER(E393),E393*D393,"")</f>
        <v/>
      </c>
      <c r="G393" s="14" t="str">
        <f aca="false">IF(C393="","",IFERROR(INDEX(Commesse!$D$5:$D$34,MATCH(C393,Commesse!$A$5:$A$34,0)),""))</f>
        <v/>
      </c>
      <c r="H393" s="27" t="str">
        <f aca="false">IF(AND(B393="",C393=""),"",IF(NOT(ISNUMBER(E393)),"Persona non trovata",IF(G393="","Commessa non trovata","")))</f>
        <v/>
      </c>
    </row>
    <row r="394" customFormat="false" ht="15" hidden="false" customHeight="false" outlineLevel="0" collapsed="false">
      <c r="A394" s="32"/>
      <c r="B394" s="30"/>
      <c r="C394" s="30"/>
      <c r="D394" s="31"/>
      <c r="E394" s="33" t="str">
        <f aca="false">IF(B394="","",IFERROR(INDEX(Persone!$G$8:$G$22,MATCH(B394,Persone!$A$8:$A$22,0)),""))</f>
        <v/>
      </c>
      <c r="F394" s="16" t="str">
        <f aca="false">IF(ISNUMBER(E394),E394*D394,"")</f>
        <v/>
      </c>
      <c r="G394" s="14" t="str">
        <f aca="false">IF(C394="","",IFERROR(INDEX(Commesse!$D$5:$D$34,MATCH(C394,Commesse!$A$5:$A$34,0)),""))</f>
        <v/>
      </c>
      <c r="H394" s="27" t="str">
        <f aca="false">IF(AND(B394="",C394=""),"",IF(NOT(ISNUMBER(E394)),"Persona non trovata",IF(G394="","Commessa non trovata","")))</f>
        <v/>
      </c>
    </row>
    <row r="395" customFormat="false" ht="15" hidden="false" customHeight="false" outlineLevel="0" collapsed="false">
      <c r="A395" s="32"/>
      <c r="B395" s="30"/>
      <c r="C395" s="30"/>
      <c r="D395" s="31"/>
      <c r="E395" s="33" t="str">
        <f aca="false">IF(B395="","",IFERROR(INDEX(Persone!$G$8:$G$22,MATCH(B395,Persone!$A$8:$A$22,0)),""))</f>
        <v/>
      </c>
      <c r="F395" s="16" t="str">
        <f aca="false">IF(ISNUMBER(E395),E395*D395,"")</f>
        <v/>
      </c>
      <c r="G395" s="14" t="str">
        <f aca="false">IF(C395="","",IFERROR(INDEX(Commesse!$D$5:$D$34,MATCH(C395,Commesse!$A$5:$A$34,0)),""))</f>
        <v/>
      </c>
      <c r="H395" s="27" t="str">
        <f aca="false">IF(AND(B395="",C395=""),"",IF(NOT(ISNUMBER(E395)),"Persona non trovata",IF(G395="","Commessa non trovata","")))</f>
        <v/>
      </c>
    </row>
    <row r="396" customFormat="false" ht="15" hidden="false" customHeight="false" outlineLevel="0" collapsed="false">
      <c r="A396" s="32"/>
      <c r="B396" s="30"/>
      <c r="C396" s="30"/>
      <c r="D396" s="31"/>
      <c r="E396" s="33" t="str">
        <f aca="false">IF(B396="","",IFERROR(INDEX(Persone!$G$8:$G$22,MATCH(B396,Persone!$A$8:$A$22,0)),""))</f>
        <v/>
      </c>
      <c r="F396" s="16" t="str">
        <f aca="false">IF(ISNUMBER(E396),E396*D396,"")</f>
        <v/>
      </c>
      <c r="G396" s="14" t="str">
        <f aca="false">IF(C396="","",IFERROR(INDEX(Commesse!$D$5:$D$34,MATCH(C396,Commesse!$A$5:$A$34,0)),""))</f>
        <v/>
      </c>
      <c r="H396" s="27" t="str">
        <f aca="false">IF(AND(B396="",C396=""),"",IF(NOT(ISNUMBER(E396)),"Persona non trovata",IF(G396="","Commessa non trovata","")))</f>
        <v/>
      </c>
    </row>
    <row r="397" customFormat="false" ht="15" hidden="false" customHeight="false" outlineLevel="0" collapsed="false">
      <c r="A397" s="32"/>
      <c r="B397" s="30"/>
      <c r="C397" s="30"/>
      <c r="D397" s="31"/>
      <c r="E397" s="33" t="str">
        <f aca="false">IF(B397="","",IFERROR(INDEX(Persone!$G$8:$G$22,MATCH(B397,Persone!$A$8:$A$22,0)),""))</f>
        <v/>
      </c>
      <c r="F397" s="16" t="str">
        <f aca="false">IF(ISNUMBER(E397),E397*D397,"")</f>
        <v/>
      </c>
      <c r="G397" s="14" t="str">
        <f aca="false">IF(C397="","",IFERROR(INDEX(Commesse!$D$5:$D$34,MATCH(C397,Commesse!$A$5:$A$34,0)),""))</f>
        <v/>
      </c>
      <c r="H397" s="27" t="str">
        <f aca="false">IF(AND(B397="",C397=""),"",IF(NOT(ISNUMBER(E397)),"Persona non trovata",IF(G397="","Commessa non trovata","")))</f>
        <v/>
      </c>
    </row>
    <row r="398" customFormat="false" ht="15" hidden="false" customHeight="false" outlineLevel="0" collapsed="false">
      <c r="A398" s="32"/>
      <c r="B398" s="30"/>
      <c r="C398" s="30"/>
      <c r="D398" s="31"/>
      <c r="E398" s="33" t="str">
        <f aca="false">IF(B398="","",IFERROR(INDEX(Persone!$G$8:$G$22,MATCH(B398,Persone!$A$8:$A$22,0)),""))</f>
        <v/>
      </c>
      <c r="F398" s="16" t="str">
        <f aca="false">IF(ISNUMBER(E398),E398*D398,"")</f>
        <v/>
      </c>
      <c r="G398" s="14" t="str">
        <f aca="false">IF(C398="","",IFERROR(INDEX(Commesse!$D$5:$D$34,MATCH(C398,Commesse!$A$5:$A$34,0)),""))</f>
        <v/>
      </c>
      <c r="H398" s="27" t="str">
        <f aca="false">IF(AND(B398="",C398=""),"",IF(NOT(ISNUMBER(E398)),"Persona non trovata",IF(G398="","Commessa non trovata","")))</f>
        <v/>
      </c>
    </row>
    <row r="399" customFormat="false" ht="15" hidden="false" customHeight="false" outlineLevel="0" collapsed="false">
      <c r="A399" s="32"/>
      <c r="B399" s="30"/>
      <c r="C399" s="30"/>
      <c r="D399" s="31"/>
      <c r="E399" s="33" t="str">
        <f aca="false">IF(B399="","",IFERROR(INDEX(Persone!$G$8:$G$22,MATCH(B399,Persone!$A$8:$A$22,0)),""))</f>
        <v/>
      </c>
      <c r="F399" s="16" t="str">
        <f aca="false">IF(ISNUMBER(E399),E399*D399,"")</f>
        <v/>
      </c>
      <c r="G399" s="14" t="str">
        <f aca="false">IF(C399="","",IFERROR(INDEX(Commesse!$D$5:$D$34,MATCH(C399,Commesse!$A$5:$A$34,0)),""))</f>
        <v/>
      </c>
      <c r="H399" s="27" t="str">
        <f aca="false">IF(AND(B399="",C399=""),"",IF(NOT(ISNUMBER(E399)),"Persona non trovata",IF(G399="","Commessa non trovata","")))</f>
        <v/>
      </c>
    </row>
    <row r="400" customFormat="false" ht="15" hidden="false" customHeight="false" outlineLevel="0" collapsed="false">
      <c r="A400" s="32"/>
      <c r="B400" s="30"/>
      <c r="C400" s="30"/>
      <c r="D400" s="31"/>
      <c r="E400" s="33" t="str">
        <f aca="false">IF(B400="","",IFERROR(INDEX(Persone!$G$8:$G$22,MATCH(B400,Persone!$A$8:$A$22,0)),""))</f>
        <v/>
      </c>
      <c r="F400" s="16" t="str">
        <f aca="false">IF(ISNUMBER(E400),E400*D400,"")</f>
        <v/>
      </c>
      <c r="G400" s="14" t="str">
        <f aca="false">IF(C400="","",IFERROR(INDEX(Commesse!$D$5:$D$34,MATCH(C400,Commesse!$A$5:$A$34,0)),""))</f>
        <v/>
      </c>
      <c r="H400" s="27" t="str">
        <f aca="false">IF(AND(B400="",C400=""),"",IF(NOT(ISNUMBER(E400)),"Persona non trovata",IF(G400="","Commessa non trovata","")))</f>
        <v/>
      </c>
    </row>
    <row r="401" customFormat="false" ht="15" hidden="false" customHeight="false" outlineLevel="0" collapsed="false">
      <c r="A401" s="32"/>
      <c r="B401" s="30"/>
      <c r="C401" s="30"/>
      <c r="D401" s="31"/>
      <c r="E401" s="33" t="str">
        <f aca="false">IF(B401="","",IFERROR(INDEX(Persone!$G$8:$G$22,MATCH(B401,Persone!$A$8:$A$22,0)),""))</f>
        <v/>
      </c>
      <c r="F401" s="16" t="str">
        <f aca="false">IF(ISNUMBER(E401),E401*D401,"")</f>
        <v/>
      </c>
      <c r="G401" s="14" t="str">
        <f aca="false">IF(C401="","",IFERROR(INDEX(Commesse!$D$5:$D$34,MATCH(C401,Commesse!$A$5:$A$34,0)),""))</f>
        <v/>
      </c>
      <c r="H401" s="27" t="str">
        <f aca="false">IF(AND(B401="",C401=""),"",IF(NOT(ISNUMBER(E401)),"Persona non trovata",IF(G401="","Commessa non trovata","")))</f>
        <v/>
      </c>
    </row>
    <row r="402" customFormat="false" ht="15" hidden="false" customHeight="false" outlineLevel="0" collapsed="false">
      <c r="A402" s="32"/>
      <c r="B402" s="30"/>
      <c r="C402" s="30"/>
      <c r="D402" s="31"/>
      <c r="E402" s="33" t="str">
        <f aca="false">IF(B402="","",IFERROR(INDEX(Persone!$G$8:$G$22,MATCH(B402,Persone!$A$8:$A$22,0)),""))</f>
        <v/>
      </c>
      <c r="F402" s="16" t="str">
        <f aca="false">IF(ISNUMBER(E402),E402*D402,"")</f>
        <v/>
      </c>
      <c r="G402" s="14" t="str">
        <f aca="false">IF(C402="","",IFERROR(INDEX(Commesse!$D$5:$D$34,MATCH(C402,Commesse!$A$5:$A$34,0)),""))</f>
        <v/>
      </c>
      <c r="H402" s="27" t="str">
        <f aca="false">IF(AND(B402="",C402=""),"",IF(NOT(ISNUMBER(E402)),"Persona non trovata",IF(G402="","Commessa non trovata","")))</f>
        <v/>
      </c>
    </row>
    <row r="403" customFormat="false" ht="15" hidden="false" customHeight="false" outlineLevel="0" collapsed="false">
      <c r="A403" s="32"/>
      <c r="B403" s="30"/>
      <c r="C403" s="30"/>
      <c r="D403" s="31"/>
      <c r="E403" s="33" t="str">
        <f aca="false">IF(B403="","",IFERROR(INDEX(Persone!$G$8:$G$22,MATCH(B403,Persone!$A$8:$A$22,0)),""))</f>
        <v/>
      </c>
      <c r="F403" s="16" t="str">
        <f aca="false">IF(ISNUMBER(E403),E403*D403,"")</f>
        <v/>
      </c>
      <c r="G403" s="14" t="str">
        <f aca="false">IF(C403="","",IFERROR(INDEX(Commesse!$D$5:$D$34,MATCH(C403,Commesse!$A$5:$A$34,0)),""))</f>
        <v/>
      </c>
      <c r="H403" s="27" t="str">
        <f aca="false">IF(AND(B403="",C403=""),"",IF(NOT(ISNUMBER(E403)),"Persona non trovata",IF(G403="","Commessa non trovata","")))</f>
        <v/>
      </c>
    </row>
    <row r="404" customFormat="false" ht="15" hidden="false" customHeight="false" outlineLevel="0" collapsed="false">
      <c r="A404" s="32"/>
      <c r="B404" s="30"/>
      <c r="C404" s="30"/>
      <c r="D404" s="31"/>
      <c r="E404" s="33" t="str">
        <f aca="false">IF(B404="","",IFERROR(INDEX(Persone!$G$8:$G$22,MATCH(B404,Persone!$A$8:$A$22,0)),""))</f>
        <v/>
      </c>
      <c r="F404" s="16" t="str">
        <f aca="false">IF(ISNUMBER(E404),E404*D404,"")</f>
        <v/>
      </c>
      <c r="G404" s="14" t="str">
        <f aca="false">IF(C404="","",IFERROR(INDEX(Commesse!$D$5:$D$34,MATCH(C404,Commesse!$A$5:$A$34,0)),""))</f>
        <v/>
      </c>
      <c r="H404" s="27" t="str">
        <f aca="false">IF(AND(B404="",C404=""),"",IF(NOT(ISNUMBER(E404)),"Persona non trovata",IF(G404="","Commessa non trovata","")))</f>
        <v/>
      </c>
    </row>
    <row r="406" customFormat="false" ht="15" hidden="false" customHeight="false" outlineLevel="0" collapsed="false">
      <c r="A406" s="2" t="s">
        <v>124</v>
      </c>
    </row>
  </sheetData>
  <dataValidations count="2">
    <dataValidation allowBlank="true" errorStyle="stop" operator="between" showDropDown="false" showErrorMessage="false" showInputMessage="false" sqref="B5:B404" type="list">
      <formula1>Persone!$A$8:$A$22</formula1>
      <formula2>0</formula2>
    </dataValidation>
    <dataValidation allowBlank="true" errorStyle="stop" operator="between" showDropDown="false" showErrorMessage="false" showInputMessage="false" sqref="C5:C404" type="list">
      <formula1>Commesse!$A$5:$A$34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1" t="s">
        <v>125</v>
      </c>
    </row>
    <row r="3" customFormat="false" ht="15" hidden="false" customHeight="false" outlineLevel="0" collapsed="false">
      <c r="B3" s="2" t="s">
        <v>126</v>
      </c>
    </row>
    <row r="5" customFormat="false" ht="23.85" hidden="false" customHeight="false" outlineLevel="0" collapsed="false">
      <c r="B5" s="4" t="s">
        <v>127</v>
      </c>
    </row>
    <row r="7" customFormat="false" ht="23.85" hidden="false" customHeight="false" outlineLevel="0" collapsed="false">
      <c r="B7" s="4" t="s">
        <v>128</v>
      </c>
    </row>
    <row r="9" customFormat="false" ht="23.85" hidden="false" customHeight="false" outlineLevel="0" collapsed="false">
      <c r="B9" s="4" t="s">
        <v>129</v>
      </c>
    </row>
    <row r="11" customFormat="false" ht="23.85" hidden="false" customHeight="false" outlineLevel="0" collapsed="false">
      <c r="B11" s="4" t="s">
        <v>130</v>
      </c>
    </row>
    <row r="13" customFormat="false" ht="23.85" hidden="false" customHeight="false" outlineLevel="0" collapsed="false">
      <c r="B13" s="4" t="s">
        <v>131</v>
      </c>
    </row>
    <row r="15" customFormat="false" ht="15" hidden="false" customHeight="false" outlineLevel="0" collapsed="false">
      <c r="B15" s="14" t="s">
        <v>132</v>
      </c>
    </row>
  </sheetData>
  <hyperlinks>
    <hyperlink ref="B15" r:id="rId1" display="Per parlarne: https://reversea.io/contatti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LibreOffice/26.2.5.2$MacOSX_AARCH64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2026-10-14T14:59:19Z</dcterms:created>
  <dc:creator>openpyxl</dc:creator>
  <dc:description/>
  <dc:language>en-US</dc:language>
  <cp:lastModifiedBy/>
  <dcterms:modified xsi:type="dcterms:W3CDTF">2026-10-14T14:59:19Z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