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Istruzioni" sheetId="1" state="visible" r:id="rId3"/>
    <sheet name="12 mesi" sheetId="2" state="visible" r:id="rId4"/>
    <sheet name="13 settiman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<sst xmlns="http://schemas.openxmlformats.org/spreadsheetml/2006/main" count="91" uniqueCount="60">
  <si>
    <t xml:space="preserve">Previsione dei flussi di cassa</t>
  </si>
  <si>
    <t xml:space="preserve">Template di REVERSEA, Fractional CFO per PMI italiane. Guida completa: https://reversea.io/risorse/previsione-flussi-di-cassa</t>
  </si>
  <si>
    <t xml:space="preserve">Cosa contiene</t>
  </si>
  <si>
    <t xml:space="preserve">12 mesi: la previsione mensile col metodo diretto, cioè incassi e pagamenti e non ricavi e costi.</t>
  </si>
  <si>
    <t xml:space="preserve">13 settimane: lo zoom settimanale, da usare quando la cassa è stretta.</t>
  </si>
  <si>
    <t xml:space="preserve">Come si usa</t>
  </si>
  <si>
    <t xml:space="preserve">1. Nel foglio 12 mesi si inseriscono il primo mese, il saldo iniziale, la soglia minima e le linee di credito disponibili.</t>
  </si>
  <si>
    <t xml:space="preserve">2. Si compilano incassi e pagamenti nel mese in cui escono o entrano davvero dal conto, non nel mese della fattura.</t>
  </si>
  <si>
    <t xml:space="preserve">3. Il file calcola il saldo di ogni mese, che diventa il saldo iniziale del mese dopo, e segnala i mesi sotto la soglia.</t>
  </si>
  <si>
    <t xml:space="preserve">4. A mese chiuso si sostituisce il previsto con il consuntivo, si segna il mese come Consuntivo e si rivedono i mesi che restano.</t>
  </si>
  <si>
    <t xml:space="preserve">Legenda</t>
  </si>
  <si>
    <t xml:space="preserve">Celle grigie con numeri blu: dati da inserire.</t>
  </si>
  <si>
    <t xml:space="preserve">Numeri neri: formule, non vanno toccate.</t>
  </si>
  <si>
    <t xml:space="preserve">Numeri verdi: dati che arrivano da un altro foglio.</t>
  </si>
  <si>
    <t xml:space="preserve">Saldo finale in rosso: il mese scende sotto la soglia minima.</t>
  </si>
  <si>
    <t xml:space="preserve">I numeri presenti sono di esempio, riferiti a un'azienda immaginaria. Non sono dati di nessun cliente.</t>
  </si>
  <si>
    <t xml:space="preserve">Previsione dei flussi di cassa a 12 mesi</t>
  </si>
  <si>
    <t xml:space="preserve">Metodo diretto, euro. Ogni importo nel mese in cui entra o esce dal conto.</t>
  </si>
  <si>
    <t xml:space="preserve">Primo mese della previsione</t>
  </si>
  <si>
    <t xml:space="preserve">Il primo giorno del mese.</t>
  </si>
  <si>
    <t xml:space="preserve">Soglia minima di cassa</t>
  </si>
  <si>
    <t xml:space="preserve">Il saldo sotto cui non si vuole scendere.</t>
  </si>
  <si>
    <t xml:space="preserve">Linee di credito disponibili e non utilizzate</t>
  </si>
  <si>
    <t xml:space="preserve">Fidi, anticipi fatture: la riserva.</t>
  </si>
  <si>
    <t xml:space="preserve">Saldo iniziale di cassa</t>
  </si>
  <si>
    <t xml:space="preserve">Conti correnti più cassa, all'inizio del primo mese.</t>
  </si>
  <si>
    <t xml:space="preserve">Euro</t>
  </si>
  <si>
    <t xml:space="preserve">Totale</t>
  </si>
  <si>
    <t xml:space="preserve">Stato del mese</t>
  </si>
  <si>
    <t xml:space="preserve">Previsto o Consuntivo</t>
  </si>
  <si>
    <t xml:space="preserve">Previsto</t>
  </si>
  <si>
    <t xml:space="preserve">Saldo iniziale</t>
  </si>
  <si>
    <t xml:space="preserve">Incassi</t>
  </si>
  <si>
    <t xml:space="preserve">Incassi da clienti</t>
  </si>
  <si>
    <t xml:space="preserve">Altri incassi</t>
  </si>
  <si>
    <t xml:space="preserve">Erogazioni di finanziamenti</t>
  </si>
  <si>
    <t xml:space="preserve">Totale incassi</t>
  </si>
  <si>
    <t xml:space="preserve">Pagamenti</t>
  </si>
  <si>
    <t xml:space="preserve">Fornitori</t>
  </si>
  <si>
    <t xml:space="preserve">Stipendi netti</t>
  </si>
  <si>
    <t xml:space="preserve">Contributi e ritenute (F24)</t>
  </si>
  <si>
    <t xml:space="preserve">Struttura (affitti, utenze, assicurazioni)</t>
  </si>
  <si>
    <t xml:space="preserve">IVA (liquidazioni)</t>
  </si>
  <si>
    <t xml:space="preserve">Imposte sui redditi</t>
  </si>
  <si>
    <t xml:space="preserve">Rate dei finanziamenti (capitale e interessi)</t>
  </si>
  <si>
    <t xml:space="preserve">Investimenti</t>
  </si>
  <si>
    <t xml:space="preserve">Altri pagamenti</t>
  </si>
  <si>
    <t xml:space="preserve">Totale pagamenti</t>
  </si>
  <si>
    <t xml:space="preserve">Flusso netto del periodo</t>
  </si>
  <si>
    <t xml:space="preserve">Saldo finale</t>
  </si>
  <si>
    <t xml:space="preserve">Distanza dalla soglia minima</t>
  </si>
  <si>
    <t xml:space="preserve">Segnale</t>
  </si>
  <si>
    <t xml:space="preserve">I numeri presenti sono di esempio: un'azienda immaginaria. Si sostituiscono con i propri nelle celle grigie.</t>
  </si>
  <si>
    <t xml:space="preserve">Previsione dei flussi di cassa a 13 settimane</t>
  </si>
  <si>
    <t xml:space="preserve">Lo zoom settimanale, euro. Si aggiorna ogni settimana: la settimana chiusa esce, se ne aggiunge una in coda.</t>
  </si>
  <si>
    <t xml:space="preserve">Lunedì della prima settimana</t>
  </si>
  <si>
    <t xml:space="preserve">Le colonne mostrano il lunedì di ogni settimana.</t>
  </si>
  <si>
    <t xml:space="preserve">Conti correnti più cassa, il lunedì della prima settimana.</t>
  </si>
  <si>
    <t xml:space="preserve">Dal foglio 12 mesi.</t>
  </si>
  <si>
    <t xml:space="preserve">F24 (contributi, ritenute, IVA)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</si>
</sst>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m\ yyyy"/>
    <numFmt numFmtId="166" formatCode="#,##0;\(#,##0\);\-"/>
    <numFmt numFmtId="167" formatCode="mmm\ yy"/>
    <numFmt numFmtId="168" formatCode="dd/mm/yyyy"/>
    <numFmt numFmtId="169" formatCode="dd/mm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40A34"/>
      <name val="Arial"/>
      <family val="0"/>
      <charset val="1"/>
    </font>
    <font>
      <sz val="10"/>
      <color rgb="FF555B7A"/>
      <name val="Arial"/>
      <family val="0"/>
      <charset val="1"/>
    </font>
    <font>
      <b val="true"/>
      <sz val="10"/>
      <color rgb="FF040A34"/>
      <name val="Arial"/>
      <family val="0"/>
      <charset val="1"/>
    </font>
    <font>
      <sz val="10"/>
      <color rgb="FF040A34"/>
      <name val="Arial"/>
      <family val="0"/>
      <charset val="1"/>
    </font>
    <font>
      <sz val="10"/>
      <color rgb="FF4750FD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82A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BECF1"/>
        <bgColor rgb="FFFFFFFF"/>
      </patternFill>
    </fill>
    <fill>
      <patternFill patternType="solid">
        <fgColor rgb="FF040A34"/>
        <bgColor rgb="FF000000"/>
      </patternFill>
    </fill>
    <fill>
      <patternFill patternType="solid">
        <fgColor rgb="FFD6D9E4"/>
        <bgColor rgb="FFEBECF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040A3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F82A59"/>
        <sz val="10"/>
      </font>
      <fill>
        <patternFill>
          <bgColor rgb="FFFDD3DD"/>
        </patternFill>
      </fill>
    </dxf>
  </dxfs>
  <colors>
    <indexedColors>
      <rgbColor rgb="FF000000"/>
      <rgbColor rgb="FFFFFFFF"/>
      <rgbColor rgb="FFF82A59"/>
      <rgbColor rgb="FF00FF00"/>
      <rgbColor rgb="FF0000FF"/>
      <rgbColor rgb="FFFFFF00"/>
      <rgbColor rgb="FFFF00FF"/>
      <rgbColor rgb="FF00FFFF"/>
      <rgbColor rgb="FF800000"/>
      <rgbColor rgb="FF008000"/>
      <rgbColor rgb="FF040A34"/>
      <rgbColor rgb="FF808000"/>
      <rgbColor rgb="FF800080"/>
      <rgbColor rgb="FF008080"/>
      <rgbColor rgb="FFC0C0C0"/>
      <rgbColor rgb="FF808080"/>
      <rgbColor rgb="FF9999FF"/>
      <rgbColor rgb="FF993366"/>
      <rgbColor rgb="FFEBECF1"/>
      <rgbColor rgb="FFCCFFFF"/>
      <rgbColor rgb="FF660066"/>
      <rgbColor rgb="FFFF8080"/>
      <rgbColor rgb="FF0066CC"/>
      <rgbColor rgb="FFD6D9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D3DD"/>
      <rgbColor rgb="FF4750FD"/>
      <rgbColor rgb="FF33CCCC"/>
      <rgbColor rgb="FF99CC00"/>
      <rgbColor rgb="FFFFCC00"/>
      <rgbColor rgb="FFFF9900"/>
      <rgbColor rgb="FFFF6600"/>
      <rgbColor rgb="FF555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versea.io/risorse/previsione-flussi-di-cass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/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5" t="s">
        <v>11</v>
      </c>
    </row>
    <row r="17" customFormat="false" ht="15" hidden="false" customHeight="false" outlineLevel="0" collapsed="false">
      <c r="B17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9" t="s">
        <v>15</v>
      </c>
    </row>
  </sheetData>
  <hyperlinks>
    <hyperlink ref="B3" r:id="rId1" display="Template di REVERSEA, Fractional CFO per PMI italiane. Guida completa: https://reversea.io/risorse/previsione-flussi-di-cass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"/>
    <col collapsed="false" customWidth="true" hidden="false" outlineLevel="0" max="15" min="3" style="0" width="11.5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15" hidden="false" customHeight="false" outlineLevel="0" collapsed="false">
      <c r="A4" s="10" t="s">
        <v>18</v>
      </c>
      <c r="C4" s="11" t="n">
        <v>46388</v>
      </c>
      <c r="D4" s="2" t="s">
        <v>19</v>
      </c>
    </row>
    <row r="5" customFormat="false" ht="15" hidden="false" customHeight="false" outlineLevel="0" collapsed="false">
      <c r="A5" s="10" t="s">
        <v>20</v>
      </c>
      <c r="C5" s="12" t="n">
        <v>100000</v>
      </c>
      <c r="D5" s="2" t="s">
        <v>21</v>
      </c>
    </row>
    <row r="6" customFormat="false" ht="15" hidden="false" customHeight="false" outlineLevel="0" collapsed="false">
      <c r="A6" s="10" t="s">
        <v>22</v>
      </c>
      <c r="C6" s="12" t="n">
        <v>150000</v>
      </c>
      <c r="D6" s="2" t="s">
        <v>23</v>
      </c>
    </row>
    <row r="7" customFormat="false" ht="15" hidden="false" customHeight="false" outlineLevel="0" collapsed="false">
      <c r="A7" s="10" t="s">
        <v>24</v>
      </c>
      <c r="C7" s="12" t="n">
        <v>200000</v>
      </c>
      <c r="D7" s="2" t="s">
        <v>25</v>
      </c>
    </row>
    <row r="9" customFormat="false" ht="15" hidden="false" customHeight="false" outlineLevel="0" collapsed="false">
      <c r="A9" s="13" t="s">
        <v>26</v>
      </c>
      <c r="B9" s="13"/>
      <c r="C9" s="14" t="n">
        <f aca="false">$C$4</f>
        <v>46388</v>
      </c>
      <c r="D9" s="14" t="n">
        <f aca="false">EDATE($C$4,1)</f>
        <v>46419</v>
      </c>
      <c r="E9" s="14" t="n">
        <f aca="false">EDATE($C$4,2)</f>
        <v>46447</v>
      </c>
      <c r="F9" s="14" t="n">
        <f aca="false">EDATE($C$4,3)</f>
        <v>46478</v>
      </c>
      <c r="G9" s="14" t="n">
        <f aca="false">EDATE($C$4,4)</f>
        <v>46508</v>
      </c>
      <c r="H9" s="14" t="n">
        <f aca="false">EDATE($C$4,5)</f>
        <v>46539</v>
      </c>
      <c r="I9" s="14" t="n">
        <f aca="false">EDATE($C$4,6)</f>
        <v>46569</v>
      </c>
      <c r="J9" s="14" t="n">
        <f aca="false">EDATE($C$4,7)</f>
        <v>46600</v>
      </c>
      <c r="K9" s="14" t="n">
        <f aca="false">EDATE($C$4,8)</f>
        <v>46631</v>
      </c>
      <c r="L9" s="14" t="n">
        <f aca="false">EDATE($C$4,9)</f>
        <v>46661</v>
      </c>
      <c r="M9" s="14" t="n">
        <f aca="false">EDATE($C$4,10)</f>
        <v>46692</v>
      </c>
      <c r="N9" s="14" t="n">
        <f aca="false">EDATE($C$4,11)</f>
        <v>46722</v>
      </c>
      <c r="O9" s="15" t="s">
        <v>27</v>
      </c>
    </row>
    <row r="10" customFormat="false" ht="15" hidden="false" customHeight="false" outlineLevel="0" collapsed="false">
      <c r="A10" s="10" t="s">
        <v>28</v>
      </c>
      <c r="B10" s="2" t="s">
        <v>29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</row>
    <row r="11" customFormat="false" ht="15" hidden="false" customHeight="false" outlineLevel="0" collapsed="false">
      <c r="A11" s="17" t="s">
        <v>31</v>
      </c>
      <c r="C11" s="18" t="n">
        <f aca="false">$C$7</f>
        <v>200000</v>
      </c>
      <c r="D11" s="18" t="n">
        <f aca="false">C32</f>
        <v>146000</v>
      </c>
      <c r="E11" s="18" t="n">
        <f aca="false">D32</f>
        <v>138000</v>
      </c>
      <c r="F11" s="18" t="n">
        <f aca="false">E32</f>
        <v>159000</v>
      </c>
      <c r="G11" s="18" t="n">
        <f aca="false">F32</f>
        <v>160000</v>
      </c>
      <c r="H11" s="18" t="n">
        <f aca="false">G32</f>
        <v>190000</v>
      </c>
      <c r="I11" s="18" t="n">
        <f aca="false">H32</f>
        <v>158000</v>
      </c>
      <c r="J11" s="18" t="n">
        <f aca="false">I32</f>
        <v>167000</v>
      </c>
      <c r="K11" s="18" t="n">
        <f aca="false">J32</f>
        <v>96000</v>
      </c>
      <c r="L11" s="18" t="n">
        <f aca="false">K32</f>
        <v>111000</v>
      </c>
      <c r="M11" s="18" t="n">
        <f aca="false">L32</f>
        <v>145000</v>
      </c>
      <c r="N11" s="18" t="n">
        <f aca="false">M32</f>
        <v>128000</v>
      </c>
    </row>
    <row r="13" customFormat="false" ht="15" hidden="false" customHeight="false" outlineLevel="0" collapsed="false">
      <c r="A13" s="19" t="s">
        <v>32</v>
      </c>
    </row>
    <row r="14" customFormat="false" ht="15" hidden="false" customHeight="false" outlineLevel="0" collapsed="false">
      <c r="A14" s="10" t="s">
        <v>33</v>
      </c>
      <c r="C14" s="12" t="n">
        <v>300000</v>
      </c>
      <c r="D14" s="12" t="n">
        <v>290000</v>
      </c>
      <c r="E14" s="12" t="n">
        <v>330000</v>
      </c>
      <c r="F14" s="12" t="n">
        <v>340000</v>
      </c>
      <c r="G14" s="12" t="n">
        <v>350000</v>
      </c>
      <c r="H14" s="12" t="n">
        <v>360000</v>
      </c>
      <c r="I14" s="12" t="n">
        <v>345000</v>
      </c>
      <c r="J14" s="12" t="n">
        <v>230000</v>
      </c>
      <c r="K14" s="12" t="n">
        <v>340000</v>
      </c>
      <c r="L14" s="12" t="n">
        <v>360000</v>
      </c>
      <c r="M14" s="12" t="n">
        <v>355000</v>
      </c>
      <c r="N14" s="12" t="n">
        <v>390000</v>
      </c>
      <c r="O14" s="18" t="n">
        <f aca="false">SUM(C14:N14)</f>
        <v>3990000</v>
      </c>
    </row>
    <row r="15" customFormat="false" ht="15" hidden="false" customHeight="false" outlineLevel="0" collapsed="false">
      <c r="A15" s="10" t="s">
        <v>34</v>
      </c>
      <c r="C15" s="12" t="n">
        <v>0</v>
      </c>
      <c r="D15" s="12" t="n">
        <v>0</v>
      </c>
      <c r="E15" s="12" t="n">
        <v>5000</v>
      </c>
      <c r="F15" s="12" t="n">
        <v>0</v>
      </c>
      <c r="G15" s="12" t="n">
        <v>0</v>
      </c>
      <c r="H15" s="12" t="n">
        <v>0</v>
      </c>
      <c r="I15" s="12" t="n">
        <v>0</v>
      </c>
      <c r="J15" s="12" t="n">
        <v>0</v>
      </c>
      <c r="K15" s="12" t="n">
        <v>5000</v>
      </c>
      <c r="L15" s="12" t="n">
        <v>0</v>
      </c>
      <c r="M15" s="12" t="n">
        <v>0</v>
      </c>
      <c r="N15" s="12" t="n">
        <v>0</v>
      </c>
      <c r="O15" s="18" t="n">
        <f aca="false">SUM(C15:N15)</f>
        <v>10000</v>
      </c>
    </row>
    <row r="16" customFormat="false" ht="15" hidden="false" customHeight="false" outlineLevel="0" collapsed="false">
      <c r="A16" s="10" t="s">
        <v>35</v>
      </c>
      <c r="C16" s="12" t="n">
        <v>0</v>
      </c>
      <c r="D16" s="12" t="n">
        <v>0</v>
      </c>
      <c r="E16" s="12" t="n">
        <v>0</v>
      </c>
      <c r="F16" s="12" t="n">
        <v>100000</v>
      </c>
      <c r="G16" s="12" t="n">
        <v>0</v>
      </c>
      <c r="H16" s="12" t="n">
        <v>0</v>
      </c>
      <c r="I16" s="12" t="n">
        <v>0</v>
      </c>
      <c r="J16" s="12" t="n">
        <v>0</v>
      </c>
      <c r="K16" s="12" t="n">
        <v>0</v>
      </c>
      <c r="L16" s="12" t="n">
        <v>0</v>
      </c>
      <c r="M16" s="12" t="n">
        <v>0</v>
      </c>
      <c r="N16" s="12" t="n">
        <v>0</v>
      </c>
      <c r="O16" s="18" t="n">
        <f aca="false">SUM(C16:N16)</f>
        <v>100000</v>
      </c>
    </row>
    <row r="17" customFormat="false" ht="15" hidden="false" customHeight="false" outlineLevel="0" collapsed="false">
      <c r="A17" s="20" t="s">
        <v>36</v>
      </c>
      <c r="B17" s="20"/>
      <c r="C17" s="21" t="n">
        <f aca="false">SUM(C14:C16)</f>
        <v>300000</v>
      </c>
      <c r="D17" s="21" t="n">
        <f aca="false">SUM(D14:D16)</f>
        <v>290000</v>
      </c>
      <c r="E17" s="21" t="n">
        <f aca="false">SUM(E14:E16)</f>
        <v>335000</v>
      </c>
      <c r="F17" s="21" t="n">
        <f aca="false">SUM(F14:F16)</f>
        <v>440000</v>
      </c>
      <c r="G17" s="21" t="n">
        <f aca="false">SUM(G14:G16)</f>
        <v>350000</v>
      </c>
      <c r="H17" s="21" t="n">
        <f aca="false">SUM(H14:H16)</f>
        <v>360000</v>
      </c>
      <c r="I17" s="21" t="n">
        <f aca="false">SUM(I14:I16)</f>
        <v>345000</v>
      </c>
      <c r="J17" s="21" t="n">
        <f aca="false">SUM(J14:J16)</f>
        <v>230000</v>
      </c>
      <c r="K17" s="21" t="n">
        <f aca="false">SUM(K14:K16)</f>
        <v>345000</v>
      </c>
      <c r="L17" s="21" t="n">
        <f aca="false">SUM(L14:L16)</f>
        <v>360000</v>
      </c>
      <c r="M17" s="21" t="n">
        <f aca="false">SUM(M14:M16)</f>
        <v>355000</v>
      </c>
      <c r="N17" s="21" t="n">
        <f aca="false">SUM(N14:N16)</f>
        <v>390000</v>
      </c>
      <c r="O17" s="21" t="n">
        <f aca="false">SUM(O14:O16)</f>
        <v>4100000</v>
      </c>
    </row>
    <row r="19" customFormat="false" ht="15" hidden="false" customHeight="false" outlineLevel="0" collapsed="false">
      <c r="A19" s="19" t="s">
        <v>37</v>
      </c>
    </row>
    <row r="20" customFormat="false" ht="15" hidden="false" customHeight="false" outlineLevel="0" collapsed="false">
      <c r="A20" s="10" t="s">
        <v>38</v>
      </c>
      <c r="C20" s="12" t="n">
        <v>115000</v>
      </c>
      <c r="D20" s="12" t="n">
        <v>110000</v>
      </c>
      <c r="E20" s="12" t="n">
        <v>120000</v>
      </c>
      <c r="F20" s="12" t="n">
        <v>125000</v>
      </c>
      <c r="G20" s="12" t="n">
        <v>130000</v>
      </c>
      <c r="H20" s="12" t="n">
        <v>135000</v>
      </c>
      <c r="I20" s="12" t="n">
        <v>140000</v>
      </c>
      <c r="J20" s="12" t="n">
        <v>115000</v>
      </c>
      <c r="K20" s="12" t="n">
        <v>110000</v>
      </c>
      <c r="L20" s="12" t="n">
        <v>130000</v>
      </c>
      <c r="M20" s="12" t="n">
        <v>135000</v>
      </c>
      <c r="N20" s="12" t="n">
        <v>140000</v>
      </c>
      <c r="O20" s="18" t="n">
        <f aca="false">SUM(C20:N20)</f>
        <v>1505000</v>
      </c>
    </row>
    <row r="21" customFormat="false" ht="15" hidden="false" customHeight="false" outlineLevel="0" collapsed="false">
      <c r="A21" s="10" t="s">
        <v>39</v>
      </c>
      <c r="C21" s="12" t="n">
        <v>70000</v>
      </c>
      <c r="D21" s="12" t="n">
        <v>70000</v>
      </c>
      <c r="E21" s="12" t="n">
        <v>70000</v>
      </c>
      <c r="F21" s="12" t="n">
        <v>70000</v>
      </c>
      <c r="G21" s="12" t="n">
        <v>70000</v>
      </c>
      <c r="H21" s="12" t="n">
        <v>70000</v>
      </c>
      <c r="I21" s="12" t="n">
        <v>70000</v>
      </c>
      <c r="J21" s="12" t="n">
        <v>70000</v>
      </c>
      <c r="K21" s="12" t="n">
        <v>70000</v>
      </c>
      <c r="L21" s="12" t="n">
        <v>70000</v>
      </c>
      <c r="M21" s="12" t="n">
        <v>70000</v>
      </c>
      <c r="N21" s="12" t="n">
        <v>140000</v>
      </c>
      <c r="O21" s="18" t="n">
        <f aca="false">SUM(C21:N21)</f>
        <v>910000</v>
      </c>
    </row>
    <row r="22" customFormat="false" ht="15" hidden="false" customHeight="false" outlineLevel="0" collapsed="false">
      <c r="A22" s="10" t="s">
        <v>40</v>
      </c>
      <c r="C22" s="12" t="n">
        <v>80000</v>
      </c>
      <c r="D22" s="12" t="n">
        <v>45000</v>
      </c>
      <c r="E22" s="12" t="n">
        <v>45000</v>
      </c>
      <c r="F22" s="12" t="n">
        <v>45000</v>
      </c>
      <c r="G22" s="12" t="n">
        <v>45000</v>
      </c>
      <c r="H22" s="12" t="n">
        <v>45000</v>
      </c>
      <c r="I22" s="12" t="n">
        <v>45000</v>
      </c>
      <c r="J22" s="12" t="n">
        <v>45000</v>
      </c>
      <c r="K22" s="12" t="n">
        <v>45000</v>
      </c>
      <c r="L22" s="12" t="n">
        <v>45000</v>
      </c>
      <c r="M22" s="12" t="n">
        <v>45000</v>
      </c>
      <c r="N22" s="12" t="n">
        <v>45000</v>
      </c>
      <c r="O22" s="18" t="n">
        <f aca="false">SUM(C22:N22)</f>
        <v>575000</v>
      </c>
    </row>
    <row r="23" customFormat="false" ht="15" hidden="false" customHeight="false" outlineLevel="0" collapsed="false">
      <c r="A23" s="10" t="s">
        <v>41</v>
      </c>
      <c r="C23" s="12" t="n">
        <v>40000</v>
      </c>
      <c r="D23" s="12" t="n">
        <v>28000</v>
      </c>
      <c r="E23" s="12" t="n">
        <v>28000</v>
      </c>
      <c r="F23" s="12" t="n">
        <v>32000</v>
      </c>
      <c r="G23" s="12" t="n">
        <v>28000</v>
      </c>
      <c r="H23" s="12" t="n">
        <v>28000</v>
      </c>
      <c r="I23" s="12" t="n">
        <v>32000</v>
      </c>
      <c r="J23" s="12" t="n">
        <v>28000</v>
      </c>
      <c r="K23" s="12" t="n">
        <v>28000</v>
      </c>
      <c r="L23" s="12" t="n">
        <v>32000</v>
      </c>
      <c r="M23" s="12" t="n">
        <v>28000</v>
      </c>
      <c r="N23" s="12" t="n">
        <v>28000</v>
      </c>
      <c r="O23" s="18" t="n">
        <f aca="false">SUM(C23:N23)</f>
        <v>360000</v>
      </c>
    </row>
    <row r="24" customFormat="false" ht="15" hidden="false" customHeight="false" outlineLevel="0" collapsed="false">
      <c r="A24" s="10" t="s">
        <v>42</v>
      </c>
      <c r="C24" s="12" t="n">
        <v>22000</v>
      </c>
      <c r="D24" s="12" t="n">
        <v>18000</v>
      </c>
      <c r="E24" s="12" t="n">
        <v>24000</v>
      </c>
      <c r="F24" s="12" t="n">
        <v>20000</v>
      </c>
      <c r="G24" s="12" t="n">
        <v>20000</v>
      </c>
      <c r="H24" s="12" t="n">
        <v>22000</v>
      </c>
      <c r="I24" s="12" t="n">
        <v>22000</v>
      </c>
      <c r="J24" s="12" t="n">
        <v>16000</v>
      </c>
      <c r="K24" s="12" t="n">
        <v>20000</v>
      </c>
      <c r="L24" s="12" t="n">
        <v>22000</v>
      </c>
      <c r="M24" s="12" t="n">
        <v>22000</v>
      </c>
      <c r="N24" s="12" t="n">
        <v>0</v>
      </c>
      <c r="O24" s="18" t="n">
        <f aca="false">SUM(C24:N24)</f>
        <v>228000</v>
      </c>
    </row>
    <row r="25" customFormat="false" ht="15" hidden="false" customHeight="false" outlineLevel="0" collapsed="false">
      <c r="A25" s="10" t="s">
        <v>43</v>
      </c>
      <c r="C25" s="12" t="n">
        <v>0</v>
      </c>
      <c r="D25" s="12" t="n">
        <v>0</v>
      </c>
      <c r="E25" s="12" t="n">
        <v>0</v>
      </c>
      <c r="F25" s="12" t="n">
        <v>0</v>
      </c>
      <c r="G25" s="12" t="n">
        <v>0</v>
      </c>
      <c r="H25" s="12" t="n">
        <v>65000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45000</v>
      </c>
      <c r="N25" s="12" t="n">
        <v>0</v>
      </c>
      <c r="O25" s="18" t="n">
        <f aca="false">SUM(C25:N25)</f>
        <v>110000</v>
      </c>
    </row>
    <row r="26" customFormat="false" ht="15" hidden="false" customHeight="false" outlineLevel="0" collapsed="false">
      <c r="A26" s="10" t="s">
        <v>44</v>
      </c>
      <c r="C26" s="12" t="n">
        <v>22000</v>
      </c>
      <c r="D26" s="12" t="n">
        <v>22000</v>
      </c>
      <c r="E26" s="12" t="n">
        <v>22000</v>
      </c>
      <c r="F26" s="12" t="n">
        <v>22000</v>
      </c>
      <c r="G26" s="12" t="n">
        <v>22000</v>
      </c>
      <c r="H26" s="12" t="n">
        <v>22000</v>
      </c>
      <c r="I26" s="12" t="n">
        <v>22000</v>
      </c>
      <c r="J26" s="12" t="n">
        <v>22000</v>
      </c>
      <c r="K26" s="12" t="n">
        <v>22000</v>
      </c>
      <c r="L26" s="12" t="n">
        <v>22000</v>
      </c>
      <c r="M26" s="12" t="n">
        <v>22000</v>
      </c>
      <c r="N26" s="12" t="n">
        <v>22000</v>
      </c>
      <c r="O26" s="18" t="n">
        <f aca="false">SUM(C26:N26)</f>
        <v>264000</v>
      </c>
    </row>
    <row r="27" customFormat="false" ht="15" hidden="false" customHeight="false" outlineLevel="0" collapsed="false">
      <c r="A27" s="10" t="s">
        <v>45</v>
      </c>
      <c r="C27" s="12" t="n">
        <v>0</v>
      </c>
      <c r="D27" s="12" t="n">
        <v>0</v>
      </c>
      <c r="E27" s="12" t="n">
        <v>0</v>
      </c>
      <c r="F27" s="12" t="n">
        <v>120000</v>
      </c>
      <c r="G27" s="12" t="n">
        <v>0</v>
      </c>
      <c r="H27" s="12" t="n">
        <v>0</v>
      </c>
      <c r="I27" s="12" t="n">
        <v>0</v>
      </c>
      <c r="J27" s="12" t="n">
        <v>0</v>
      </c>
      <c r="K27" s="12" t="n">
        <v>30000</v>
      </c>
      <c r="L27" s="12" t="n">
        <v>0</v>
      </c>
      <c r="M27" s="12" t="n">
        <v>0</v>
      </c>
      <c r="N27" s="12" t="n">
        <v>0</v>
      </c>
      <c r="O27" s="18" t="n">
        <f aca="false">SUM(C27:N27)</f>
        <v>150000</v>
      </c>
    </row>
    <row r="28" customFormat="false" ht="15" hidden="false" customHeight="false" outlineLevel="0" collapsed="false">
      <c r="A28" s="10" t="s">
        <v>46</v>
      </c>
      <c r="C28" s="12" t="n">
        <v>5000</v>
      </c>
      <c r="D28" s="12" t="n">
        <v>5000</v>
      </c>
      <c r="E28" s="12" t="n">
        <v>5000</v>
      </c>
      <c r="F28" s="12" t="n">
        <v>5000</v>
      </c>
      <c r="G28" s="12" t="n">
        <v>5000</v>
      </c>
      <c r="H28" s="12" t="n">
        <v>5000</v>
      </c>
      <c r="I28" s="12" t="n">
        <v>5000</v>
      </c>
      <c r="J28" s="12" t="n">
        <v>5000</v>
      </c>
      <c r="K28" s="12" t="n">
        <v>5000</v>
      </c>
      <c r="L28" s="12" t="n">
        <v>5000</v>
      </c>
      <c r="M28" s="12" t="n">
        <v>5000</v>
      </c>
      <c r="N28" s="12" t="n">
        <v>5000</v>
      </c>
      <c r="O28" s="18" t="n">
        <f aca="false">SUM(C28:N28)</f>
        <v>60000</v>
      </c>
    </row>
    <row r="29" customFormat="false" ht="15" hidden="false" customHeight="false" outlineLevel="0" collapsed="false">
      <c r="A29" s="20" t="s">
        <v>47</v>
      </c>
      <c r="B29" s="20"/>
      <c r="C29" s="21" t="n">
        <f aca="false">SUM(C20:C28)</f>
        <v>354000</v>
      </c>
      <c r="D29" s="21" t="n">
        <f aca="false">SUM(D20:D28)</f>
        <v>298000</v>
      </c>
      <c r="E29" s="21" t="n">
        <f aca="false">SUM(E20:E28)</f>
        <v>314000</v>
      </c>
      <c r="F29" s="21" t="n">
        <f aca="false">SUM(F20:F28)</f>
        <v>439000</v>
      </c>
      <c r="G29" s="21" t="n">
        <f aca="false">SUM(G20:G28)</f>
        <v>320000</v>
      </c>
      <c r="H29" s="21" t="n">
        <f aca="false">SUM(H20:H28)</f>
        <v>392000</v>
      </c>
      <c r="I29" s="21" t="n">
        <f aca="false">SUM(I20:I28)</f>
        <v>336000</v>
      </c>
      <c r="J29" s="21" t="n">
        <f aca="false">SUM(J20:J28)</f>
        <v>301000</v>
      </c>
      <c r="K29" s="21" t="n">
        <f aca="false">SUM(K20:K28)</f>
        <v>330000</v>
      </c>
      <c r="L29" s="21" t="n">
        <f aca="false">SUM(L20:L28)</f>
        <v>326000</v>
      </c>
      <c r="M29" s="21" t="n">
        <f aca="false">SUM(M20:M28)</f>
        <v>372000</v>
      </c>
      <c r="N29" s="21" t="n">
        <f aca="false">SUM(N20:N28)</f>
        <v>380000</v>
      </c>
      <c r="O29" s="21" t="n">
        <f aca="false">SUM(O20:O28)</f>
        <v>4162000</v>
      </c>
    </row>
    <row r="31" customFormat="false" ht="15" hidden="false" customHeight="false" outlineLevel="0" collapsed="false">
      <c r="A31" s="10" t="s">
        <v>48</v>
      </c>
      <c r="C31" s="18" t="n">
        <f aca="false">C17-C29</f>
        <v>-54000</v>
      </c>
      <c r="D31" s="18" t="n">
        <f aca="false">D17-D29</f>
        <v>-8000</v>
      </c>
      <c r="E31" s="18" t="n">
        <f aca="false">E17-E29</f>
        <v>21000</v>
      </c>
      <c r="F31" s="18" t="n">
        <f aca="false">F17-F29</f>
        <v>1000</v>
      </c>
      <c r="G31" s="18" t="n">
        <f aca="false">G17-G29</f>
        <v>30000</v>
      </c>
      <c r="H31" s="18" t="n">
        <f aca="false">H17-H29</f>
        <v>-32000</v>
      </c>
      <c r="I31" s="18" t="n">
        <f aca="false">I17-I29</f>
        <v>9000</v>
      </c>
      <c r="J31" s="18" t="n">
        <f aca="false">J17-J29</f>
        <v>-71000</v>
      </c>
      <c r="K31" s="18" t="n">
        <f aca="false">K17-K29</f>
        <v>15000</v>
      </c>
      <c r="L31" s="18" t="n">
        <f aca="false">L17-L29</f>
        <v>34000</v>
      </c>
      <c r="M31" s="18" t="n">
        <f aca="false">M17-M29</f>
        <v>-17000</v>
      </c>
      <c r="N31" s="18" t="n">
        <f aca="false">N17-N29</f>
        <v>10000</v>
      </c>
      <c r="O31" s="18" t="n">
        <f aca="false">SUM(C31:N31)</f>
        <v>-62000</v>
      </c>
    </row>
    <row r="32" customFormat="false" ht="15" hidden="false" customHeight="false" outlineLevel="0" collapsed="false">
      <c r="A32" s="20" t="s">
        <v>49</v>
      </c>
      <c r="B32" s="20"/>
      <c r="C32" s="22" t="n">
        <f aca="false">C11+C31</f>
        <v>146000</v>
      </c>
      <c r="D32" s="22" t="n">
        <f aca="false">D11+D31</f>
        <v>138000</v>
      </c>
      <c r="E32" s="22" t="n">
        <f aca="false">E11+E31</f>
        <v>159000</v>
      </c>
      <c r="F32" s="22" t="n">
        <f aca="false">F11+F31</f>
        <v>160000</v>
      </c>
      <c r="G32" s="22" t="n">
        <f aca="false">G11+G31</f>
        <v>190000</v>
      </c>
      <c r="H32" s="22" t="n">
        <f aca="false">H11+H31</f>
        <v>158000</v>
      </c>
      <c r="I32" s="22" t="n">
        <f aca="false">I11+I31</f>
        <v>167000</v>
      </c>
      <c r="J32" s="22" t="n">
        <f aca="false">J11+J31</f>
        <v>96000</v>
      </c>
      <c r="K32" s="22" t="n">
        <f aca="false">K11+K31</f>
        <v>111000</v>
      </c>
      <c r="L32" s="22" t="n">
        <f aca="false">L11+L31</f>
        <v>145000</v>
      </c>
      <c r="M32" s="22" t="n">
        <f aca="false">M11+M31</f>
        <v>128000</v>
      </c>
      <c r="N32" s="22" t="n">
        <f aca="false">N11+N31</f>
        <v>138000</v>
      </c>
    </row>
    <row r="33" customFormat="false" ht="15" hidden="false" customHeight="false" outlineLevel="0" collapsed="false">
      <c r="A33" s="10" t="s">
        <v>50</v>
      </c>
      <c r="C33" s="18" t="n">
        <f aca="false">C32-$C$5</f>
        <v>46000</v>
      </c>
      <c r="D33" s="18" t="n">
        <f aca="false">D32-$C$5</f>
        <v>38000</v>
      </c>
      <c r="E33" s="18" t="n">
        <f aca="false">E32-$C$5</f>
        <v>59000</v>
      </c>
      <c r="F33" s="18" t="n">
        <f aca="false">F32-$C$5</f>
        <v>60000</v>
      </c>
      <c r="G33" s="18" t="n">
        <f aca="false">G32-$C$5</f>
        <v>90000</v>
      </c>
      <c r="H33" s="18" t="n">
        <f aca="false">H32-$C$5</f>
        <v>58000</v>
      </c>
      <c r="I33" s="18" t="n">
        <f aca="false">I32-$C$5</f>
        <v>67000</v>
      </c>
      <c r="J33" s="18" t="n">
        <f aca="false">J32-$C$5</f>
        <v>-4000</v>
      </c>
      <c r="K33" s="18" t="n">
        <f aca="false">K32-$C$5</f>
        <v>11000</v>
      </c>
      <c r="L33" s="18" t="n">
        <f aca="false">L32-$C$5</f>
        <v>45000</v>
      </c>
      <c r="M33" s="18" t="n">
        <f aca="false">M32-$C$5</f>
        <v>28000</v>
      </c>
      <c r="N33" s="18" t="n">
        <f aca="false">N32-$C$5</f>
        <v>38000</v>
      </c>
    </row>
    <row r="34" customFormat="false" ht="15" hidden="false" customHeight="false" outlineLevel="0" collapsed="false">
      <c r="A34" s="10" t="s">
        <v>51</v>
      </c>
      <c r="C34" s="23" t="str">
        <f aca="false">IF(C32&lt;$C$5,"Sotto soglia","")</f>
        <v/>
      </c>
      <c r="D34" s="23" t="str">
        <f aca="false">IF(D32&lt;$C$5,"Sotto soglia","")</f>
        <v/>
      </c>
      <c r="E34" s="23" t="str">
        <f aca="false">IF(E32&lt;$C$5,"Sotto soglia","")</f>
        <v/>
      </c>
      <c r="F34" s="23" t="str">
        <f aca="false">IF(F32&lt;$C$5,"Sotto soglia","")</f>
        <v/>
      </c>
      <c r="G34" s="23" t="str">
        <f aca="false">IF(G32&lt;$C$5,"Sotto soglia","")</f>
        <v/>
      </c>
      <c r="H34" s="23" t="str">
        <f aca="false">IF(H32&lt;$C$5,"Sotto soglia","")</f>
        <v/>
      </c>
      <c r="I34" s="23" t="str">
        <f aca="false">IF(I32&lt;$C$5,"Sotto soglia","")</f>
        <v/>
      </c>
      <c r="J34" s="23" t="str">
        <f aca="false">IF(J32&lt;$C$5,"Sotto soglia","")</f>
        <v>Sotto soglia</v>
      </c>
      <c r="K34" s="23" t="str">
        <f aca="false">IF(K32&lt;$C$5,"Sotto soglia","")</f>
        <v/>
      </c>
      <c r="L34" s="23" t="str">
        <f aca="false">IF(L32&lt;$C$5,"Sotto soglia","")</f>
        <v/>
      </c>
      <c r="M34" s="23" t="str">
        <f aca="false">IF(M32&lt;$C$5,"Sotto soglia","")</f>
        <v/>
      </c>
      <c r="N34" s="23" t="str">
        <f aca="false">IF(N32&lt;$C$5,"Sotto soglia","")</f>
        <v/>
      </c>
    </row>
    <row r="36" customFormat="false" ht="15" hidden="false" customHeight="false" outlineLevel="0" collapsed="false">
      <c r="A36" s="2" t="s">
        <v>52</v>
      </c>
    </row>
  </sheetData>
  <conditionalFormatting sqref="C32:N32">
    <cfRule type="expression" priority="2" aboveAverage="0" equalAverage="0" bottom="0" percent="0" rank="0" text="" dxfId="0">
      <formula>C32&lt;$C$5</formula>
    </cfRule>
  </conditionalFormatting>
  <dataValidations count="1">
    <dataValidation allowBlank="false" errorStyle="stop" operator="between" showDropDown="false" showErrorMessage="false" showInputMessage="false" sqref="C10:N10" type="list">
      <formula1>"Previsto,Consuntivo"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"/>
    <col collapsed="false" customWidth="true" hidden="false" outlineLevel="0" max="16" min="3" style="0" width="11.5"/>
  </cols>
  <sheetData>
    <row r="1" customFormat="false" ht="19.7" hidden="false" customHeight="false" outlineLevel="0" collapsed="false">
      <c r="A1" s="1" t="s">
        <v>53</v>
      </c>
    </row>
    <row r="2" customFormat="false" ht="15" hidden="false" customHeight="false" outlineLevel="0" collapsed="false">
      <c r="A2" s="2" t="s">
        <v>54</v>
      </c>
    </row>
    <row r="4" customFormat="false" ht="15" hidden="false" customHeight="false" outlineLevel="0" collapsed="false">
      <c r="A4" s="10" t="s">
        <v>55</v>
      </c>
      <c r="C4" s="24" t="n">
        <v>46391</v>
      </c>
      <c r="D4" s="2" t="s">
        <v>56</v>
      </c>
    </row>
    <row r="5" customFormat="false" ht="15" hidden="false" customHeight="false" outlineLevel="0" collapsed="false">
      <c r="A5" s="10" t="s">
        <v>24</v>
      </c>
      <c r="C5" s="12" t="n">
        <v>200000</v>
      </c>
      <c r="D5" s="2" t="s">
        <v>57</v>
      </c>
    </row>
    <row r="6" customFormat="false" ht="15" hidden="false" customHeight="false" outlineLevel="0" collapsed="false">
      <c r="A6" s="10" t="s">
        <v>20</v>
      </c>
      <c r="C6" s="25" t="n">
        <f aca="false">'12 mesi'!$C$5</f>
        <v>100000</v>
      </c>
      <c r="D6" s="2" t="s">
        <v>58</v>
      </c>
    </row>
    <row r="8" customFormat="false" ht="15" hidden="false" customHeight="false" outlineLevel="0" collapsed="false">
      <c r="A8" s="13" t="s">
        <v>26</v>
      </c>
      <c r="B8" s="13"/>
      <c r="C8" s="26" t="n">
        <f aca="false">$C$4</f>
        <v>46391</v>
      </c>
      <c r="D8" s="26" t="n">
        <f aca="false">$C$4+7</f>
        <v>46398</v>
      </c>
      <c r="E8" s="26" t="n">
        <f aca="false">$C$4+14</f>
        <v>46405</v>
      </c>
      <c r="F8" s="26" t="n">
        <f aca="false">$C$4+21</f>
        <v>46412</v>
      </c>
      <c r="G8" s="26" t="n">
        <f aca="false">$C$4+28</f>
        <v>46419</v>
      </c>
      <c r="H8" s="26" t="n">
        <f aca="false">$C$4+35</f>
        <v>46426</v>
      </c>
      <c r="I8" s="26" t="n">
        <f aca="false">$C$4+42</f>
        <v>46433</v>
      </c>
      <c r="J8" s="26" t="n">
        <f aca="false">$C$4+49</f>
        <v>46440</v>
      </c>
      <c r="K8" s="26" t="n">
        <f aca="false">$C$4+56</f>
        <v>46447</v>
      </c>
      <c r="L8" s="26" t="n">
        <f aca="false">$C$4+63</f>
        <v>46454</v>
      </c>
      <c r="M8" s="26" t="n">
        <f aca="false">$C$4+70</f>
        <v>46461</v>
      </c>
      <c r="N8" s="26" t="n">
        <f aca="false">$C$4+77</f>
        <v>46468</v>
      </c>
      <c r="O8" s="26" t="n">
        <f aca="false">$C$4+84</f>
        <v>46475</v>
      </c>
    </row>
    <row r="9" customFormat="false" ht="15" hidden="false" customHeight="false" outlineLevel="0" collapsed="false">
      <c r="A9" s="17" t="s">
        <v>31</v>
      </c>
      <c r="C9" s="18" t="n">
        <f aca="false">$C$5</f>
        <v>200000</v>
      </c>
      <c r="D9" s="18" t="n">
        <f aca="false">C26</f>
        <v>229000</v>
      </c>
      <c r="E9" s="18" t="n">
        <f aca="false">D26</f>
        <v>284500</v>
      </c>
      <c r="F9" s="18" t="n">
        <f aca="false">E26</f>
        <v>230500</v>
      </c>
      <c r="G9" s="18" t="n">
        <f aca="false">F26</f>
        <v>118000</v>
      </c>
      <c r="H9" s="18" t="n">
        <f aca="false">G26</f>
        <v>153000</v>
      </c>
      <c r="I9" s="18" t="n">
        <f aca="false">H26</f>
        <v>206500</v>
      </c>
      <c r="J9" s="18" t="n">
        <f aca="false">I26</f>
        <v>195500</v>
      </c>
      <c r="K9" s="18" t="n">
        <f aca="false">J26</f>
        <v>83000</v>
      </c>
      <c r="L9" s="18" t="n">
        <f aca="false">K26</f>
        <v>125000</v>
      </c>
      <c r="M9" s="18" t="n">
        <f aca="false">L26</f>
        <v>188500</v>
      </c>
      <c r="N9" s="18" t="n">
        <f aca="false">M26</f>
        <v>176500</v>
      </c>
      <c r="O9" s="18" t="n">
        <f aca="false">N26</f>
        <v>158000</v>
      </c>
    </row>
    <row r="11" customFormat="false" ht="15" hidden="false" customHeight="false" outlineLevel="0" collapsed="false">
      <c r="A11" s="19" t="s">
        <v>32</v>
      </c>
    </row>
    <row r="12" customFormat="false" ht="15" hidden="false" customHeight="false" outlineLevel="0" collapsed="false">
      <c r="A12" s="10" t="s">
        <v>33</v>
      </c>
      <c r="C12" s="12" t="n">
        <v>70000</v>
      </c>
      <c r="D12" s="12" t="n">
        <v>75000</v>
      </c>
      <c r="E12" s="12" t="n">
        <v>72000</v>
      </c>
      <c r="F12" s="12" t="n">
        <v>80000</v>
      </c>
      <c r="G12" s="12" t="n">
        <v>68000</v>
      </c>
      <c r="H12" s="12" t="n">
        <v>72000</v>
      </c>
      <c r="I12" s="12" t="n">
        <v>70000</v>
      </c>
      <c r="J12" s="12" t="n">
        <v>78000</v>
      </c>
      <c r="K12" s="12" t="n">
        <v>75000</v>
      </c>
      <c r="L12" s="12" t="n">
        <v>82000</v>
      </c>
      <c r="M12" s="12" t="n">
        <v>80000</v>
      </c>
      <c r="N12" s="12" t="n">
        <v>85000</v>
      </c>
      <c r="O12" s="12" t="n">
        <v>90000</v>
      </c>
    </row>
    <row r="13" customFormat="false" ht="15" hidden="false" customHeight="false" outlineLevel="0" collapsed="false">
      <c r="A13" s="10" t="s">
        <v>34</v>
      </c>
      <c r="C13" s="12" t="n">
        <v>0</v>
      </c>
      <c r="D13" s="12" t="n">
        <v>0</v>
      </c>
      <c r="E13" s="12" t="n">
        <v>0</v>
      </c>
      <c r="F13" s="12" t="n">
        <v>0</v>
      </c>
      <c r="G13" s="12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</row>
    <row r="14" customFormat="false" ht="15" hidden="false" customHeight="false" outlineLevel="0" collapsed="false">
      <c r="A14" s="20" t="s">
        <v>36</v>
      </c>
      <c r="B14" s="20"/>
      <c r="C14" s="21" t="n">
        <f aca="false">SUM(C12:C13)</f>
        <v>70000</v>
      </c>
      <c r="D14" s="21" t="n">
        <f aca="false">SUM(D12:D13)</f>
        <v>75000</v>
      </c>
      <c r="E14" s="21" t="n">
        <f aca="false">SUM(E12:E13)</f>
        <v>72000</v>
      </c>
      <c r="F14" s="21" t="n">
        <f aca="false">SUM(F12:F13)</f>
        <v>80000</v>
      </c>
      <c r="G14" s="21" t="n">
        <f aca="false">SUM(G12:G13)</f>
        <v>68000</v>
      </c>
      <c r="H14" s="21" t="n">
        <f aca="false">SUM(H12:H13)</f>
        <v>72000</v>
      </c>
      <c r="I14" s="21" t="n">
        <f aca="false">SUM(I12:I13)</f>
        <v>70000</v>
      </c>
      <c r="J14" s="21" t="n">
        <f aca="false">SUM(J12:J13)</f>
        <v>78000</v>
      </c>
      <c r="K14" s="21" t="n">
        <f aca="false">SUM(K12:K13)</f>
        <v>75000</v>
      </c>
      <c r="L14" s="21" t="n">
        <f aca="false">SUM(L12:L13)</f>
        <v>82000</v>
      </c>
      <c r="M14" s="21" t="n">
        <f aca="false">SUM(M12:M13)</f>
        <v>80000</v>
      </c>
      <c r="N14" s="21" t="n">
        <f aca="false">SUM(N12:N13)</f>
        <v>85000</v>
      </c>
      <c r="O14" s="21" t="n">
        <f aca="false">SUM(O12:O13)</f>
        <v>90000</v>
      </c>
    </row>
    <row r="16" customFormat="false" ht="15" hidden="false" customHeight="false" outlineLevel="0" collapsed="false">
      <c r="A16" s="19" t="s">
        <v>37</v>
      </c>
    </row>
    <row r="17" customFormat="false" ht="15" hidden="false" customHeight="false" outlineLevel="0" collapsed="false">
      <c r="A17" s="10" t="s">
        <v>38</v>
      </c>
      <c r="C17" s="12" t="n">
        <v>10000</v>
      </c>
      <c r="D17" s="12" t="n">
        <v>15000</v>
      </c>
      <c r="E17" s="12" t="n">
        <v>20000</v>
      </c>
      <c r="F17" s="12" t="n">
        <v>95000</v>
      </c>
      <c r="G17" s="12" t="n">
        <v>10000</v>
      </c>
      <c r="H17" s="12" t="n">
        <v>15000</v>
      </c>
      <c r="I17" s="12" t="n">
        <v>15000</v>
      </c>
      <c r="J17" s="12" t="n">
        <v>95000</v>
      </c>
      <c r="K17" s="12" t="n">
        <v>10000</v>
      </c>
      <c r="L17" s="12" t="n">
        <v>15000</v>
      </c>
      <c r="M17" s="12" t="n">
        <v>20000</v>
      </c>
      <c r="N17" s="12" t="n">
        <v>100000</v>
      </c>
      <c r="O17" s="12" t="n">
        <v>10000</v>
      </c>
    </row>
    <row r="18" customFormat="false" ht="15" hidden="false" customHeight="false" outlineLevel="0" collapsed="false">
      <c r="A18" s="10" t="s">
        <v>39</v>
      </c>
      <c r="C18" s="12" t="n">
        <v>0</v>
      </c>
      <c r="D18" s="12" t="n">
        <v>0</v>
      </c>
      <c r="E18" s="12" t="n">
        <v>0</v>
      </c>
      <c r="F18" s="12" t="n">
        <v>70000</v>
      </c>
      <c r="G18" s="12" t="n">
        <v>0</v>
      </c>
      <c r="H18" s="12" t="n">
        <v>0</v>
      </c>
      <c r="I18" s="12" t="n">
        <v>0</v>
      </c>
      <c r="J18" s="12" t="n">
        <v>70000</v>
      </c>
      <c r="K18" s="12" t="n">
        <v>0</v>
      </c>
      <c r="L18" s="12" t="n">
        <v>0</v>
      </c>
      <c r="M18" s="12" t="n">
        <v>0</v>
      </c>
      <c r="N18" s="12" t="n">
        <v>0</v>
      </c>
      <c r="O18" s="12" t="n">
        <v>70000</v>
      </c>
    </row>
    <row r="19" customFormat="false" ht="15" hidden="false" customHeight="false" outlineLevel="0" collapsed="false">
      <c r="A19" s="10" t="s">
        <v>59</v>
      </c>
      <c r="C19" s="12" t="n">
        <v>0</v>
      </c>
      <c r="D19" s="12" t="n">
        <v>0</v>
      </c>
      <c r="E19" s="12" t="n">
        <v>102000</v>
      </c>
      <c r="F19" s="12" t="n">
        <v>0</v>
      </c>
      <c r="G19" s="12" t="n">
        <v>0</v>
      </c>
      <c r="H19" s="12" t="n">
        <v>0</v>
      </c>
      <c r="I19" s="12" t="n">
        <v>63000</v>
      </c>
      <c r="J19" s="12" t="n">
        <v>0</v>
      </c>
      <c r="K19" s="12" t="n">
        <v>0</v>
      </c>
      <c r="L19" s="12" t="n">
        <v>0</v>
      </c>
      <c r="M19" s="12" t="n">
        <v>69000</v>
      </c>
      <c r="N19" s="12" t="n">
        <v>0</v>
      </c>
      <c r="O19" s="12" t="n">
        <v>0</v>
      </c>
    </row>
    <row r="20" customFormat="false" ht="15" hidden="false" customHeight="false" outlineLevel="0" collapsed="false">
      <c r="A20" s="10" t="s">
        <v>41</v>
      </c>
      <c r="C20" s="12" t="n">
        <v>30000</v>
      </c>
      <c r="D20" s="12" t="n">
        <v>3000</v>
      </c>
      <c r="E20" s="12" t="n">
        <v>3000</v>
      </c>
      <c r="F20" s="12" t="n">
        <v>4000</v>
      </c>
      <c r="G20" s="12" t="n">
        <v>22000</v>
      </c>
      <c r="H20" s="12" t="n">
        <v>2000</v>
      </c>
      <c r="I20" s="12" t="n">
        <v>2000</v>
      </c>
      <c r="J20" s="12" t="n">
        <v>2000</v>
      </c>
      <c r="K20" s="12" t="n">
        <v>22000</v>
      </c>
      <c r="L20" s="12" t="n">
        <v>2000</v>
      </c>
      <c r="M20" s="12" t="n">
        <v>2000</v>
      </c>
      <c r="N20" s="12" t="n">
        <v>2000</v>
      </c>
      <c r="O20" s="12" t="n">
        <v>22000</v>
      </c>
    </row>
    <row r="21" customFormat="false" ht="15" hidden="false" customHeight="false" outlineLevel="0" collapsed="false">
      <c r="A21" s="10" t="s">
        <v>44</v>
      </c>
      <c r="C21" s="12" t="n">
        <v>0</v>
      </c>
      <c r="D21" s="12" t="n">
        <v>0</v>
      </c>
      <c r="E21" s="12" t="n">
        <v>0</v>
      </c>
      <c r="F21" s="12" t="n">
        <v>22000</v>
      </c>
      <c r="G21" s="12" t="n">
        <v>0</v>
      </c>
      <c r="H21" s="12" t="n">
        <v>0</v>
      </c>
      <c r="I21" s="12" t="n">
        <v>0</v>
      </c>
      <c r="J21" s="12" t="n">
        <v>22000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22000</v>
      </c>
    </row>
    <row r="22" customFormat="false" ht="15" hidden="false" customHeight="false" outlineLevel="0" collapsed="false">
      <c r="A22" s="10" t="s">
        <v>46</v>
      </c>
      <c r="C22" s="12" t="n">
        <v>1000</v>
      </c>
      <c r="D22" s="12" t="n">
        <v>1500</v>
      </c>
      <c r="E22" s="12" t="n">
        <v>1000</v>
      </c>
      <c r="F22" s="12" t="n">
        <v>1500</v>
      </c>
      <c r="G22" s="12" t="n">
        <v>1000</v>
      </c>
      <c r="H22" s="12" t="n">
        <v>1500</v>
      </c>
      <c r="I22" s="12" t="n">
        <v>1000</v>
      </c>
      <c r="J22" s="12" t="n">
        <v>1500</v>
      </c>
      <c r="K22" s="12" t="n">
        <v>1000</v>
      </c>
      <c r="L22" s="12" t="n">
        <v>1500</v>
      </c>
      <c r="M22" s="12" t="n">
        <v>1000</v>
      </c>
      <c r="N22" s="12" t="n">
        <v>1500</v>
      </c>
      <c r="O22" s="12" t="n">
        <v>1000</v>
      </c>
    </row>
    <row r="23" customFormat="false" ht="15" hidden="false" customHeight="false" outlineLevel="0" collapsed="false">
      <c r="A23" s="20" t="s">
        <v>47</v>
      </c>
      <c r="B23" s="20"/>
      <c r="C23" s="21" t="n">
        <f aca="false">SUM(C17:C22)</f>
        <v>41000</v>
      </c>
      <c r="D23" s="21" t="n">
        <f aca="false">SUM(D17:D22)</f>
        <v>19500</v>
      </c>
      <c r="E23" s="21" t="n">
        <f aca="false">SUM(E17:E22)</f>
        <v>126000</v>
      </c>
      <c r="F23" s="21" t="n">
        <f aca="false">SUM(F17:F22)</f>
        <v>192500</v>
      </c>
      <c r="G23" s="21" t="n">
        <f aca="false">SUM(G17:G22)</f>
        <v>33000</v>
      </c>
      <c r="H23" s="21" t="n">
        <f aca="false">SUM(H17:H22)</f>
        <v>18500</v>
      </c>
      <c r="I23" s="21" t="n">
        <f aca="false">SUM(I17:I22)</f>
        <v>81000</v>
      </c>
      <c r="J23" s="21" t="n">
        <f aca="false">SUM(J17:J22)</f>
        <v>190500</v>
      </c>
      <c r="K23" s="21" t="n">
        <f aca="false">SUM(K17:K22)</f>
        <v>33000</v>
      </c>
      <c r="L23" s="21" t="n">
        <f aca="false">SUM(L17:L22)</f>
        <v>18500</v>
      </c>
      <c r="M23" s="21" t="n">
        <f aca="false">SUM(M17:M22)</f>
        <v>92000</v>
      </c>
      <c r="N23" s="21" t="n">
        <f aca="false">SUM(N17:N22)</f>
        <v>103500</v>
      </c>
      <c r="O23" s="21" t="n">
        <f aca="false">SUM(O17:O22)</f>
        <v>125000</v>
      </c>
    </row>
    <row r="25" customFormat="false" ht="15" hidden="false" customHeight="false" outlineLevel="0" collapsed="false">
      <c r="A25" s="10" t="s">
        <v>48</v>
      </c>
      <c r="C25" s="18" t="n">
        <f aca="false">C14-C23</f>
        <v>29000</v>
      </c>
      <c r="D25" s="18" t="n">
        <f aca="false">D14-D23</f>
        <v>55500</v>
      </c>
      <c r="E25" s="18" t="n">
        <f aca="false">E14-E23</f>
        <v>-54000</v>
      </c>
      <c r="F25" s="18" t="n">
        <f aca="false">F14-F23</f>
        <v>-112500</v>
      </c>
      <c r="G25" s="18" t="n">
        <f aca="false">G14-G23</f>
        <v>35000</v>
      </c>
      <c r="H25" s="18" t="n">
        <f aca="false">H14-H23</f>
        <v>53500</v>
      </c>
      <c r="I25" s="18" t="n">
        <f aca="false">I14-I23</f>
        <v>-11000</v>
      </c>
      <c r="J25" s="18" t="n">
        <f aca="false">J14-J23</f>
        <v>-112500</v>
      </c>
      <c r="K25" s="18" t="n">
        <f aca="false">K14-K23</f>
        <v>42000</v>
      </c>
      <c r="L25" s="18" t="n">
        <f aca="false">L14-L23</f>
        <v>63500</v>
      </c>
      <c r="M25" s="18" t="n">
        <f aca="false">M14-M23</f>
        <v>-12000</v>
      </c>
      <c r="N25" s="18" t="n">
        <f aca="false">N14-N23</f>
        <v>-18500</v>
      </c>
      <c r="O25" s="18" t="n">
        <f aca="false">O14-O23</f>
        <v>-35000</v>
      </c>
    </row>
    <row r="26" customFormat="false" ht="15" hidden="false" customHeight="false" outlineLevel="0" collapsed="false">
      <c r="A26" s="20" t="s">
        <v>49</v>
      </c>
      <c r="B26" s="20"/>
      <c r="C26" s="22" t="n">
        <f aca="false">C9+C25</f>
        <v>229000</v>
      </c>
      <c r="D26" s="22" t="n">
        <f aca="false">D9+D25</f>
        <v>284500</v>
      </c>
      <c r="E26" s="22" t="n">
        <f aca="false">E9+E25</f>
        <v>230500</v>
      </c>
      <c r="F26" s="22" t="n">
        <f aca="false">F9+F25</f>
        <v>118000</v>
      </c>
      <c r="G26" s="22" t="n">
        <f aca="false">G9+G25</f>
        <v>153000</v>
      </c>
      <c r="H26" s="22" t="n">
        <f aca="false">H9+H25</f>
        <v>206500</v>
      </c>
      <c r="I26" s="22" t="n">
        <f aca="false">I9+I25</f>
        <v>195500</v>
      </c>
      <c r="J26" s="22" t="n">
        <f aca="false">J9+J25</f>
        <v>83000</v>
      </c>
      <c r="K26" s="22" t="n">
        <f aca="false">K9+K25</f>
        <v>125000</v>
      </c>
      <c r="L26" s="22" t="n">
        <f aca="false">L9+L25</f>
        <v>188500</v>
      </c>
      <c r="M26" s="22" t="n">
        <f aca="false">M9+M25</f>
        <v>176500</v>
      </c>
      <c r="N26" s="22" t="n">
        <f aca="false">N9+N25</f>
        <v>158000</v>
      </c>
      <c r="O26" s="22" t="n">
        <f aca="false">O9+O25</f>
        <v>123000</v>
      </c>
    </row>
    <row r="27" customFormat="false" ht="15" hidden="false" customHeight="false" outlineLevel="0" collapsed="false">
      <c r="A27" s="10" t="s">
        <v>50</v>
      </c>
      <c r="C27" s="18" t="n">
        <f aca="false">C26-$C$6</f>
        <v>129000</v>
      </c>
      <c r="D27" s="18" t="n">
        <f aca="false">D26-$C$6</f>
        <v>184500</v>
      </c>
      <c r="E27" s="18" t="n">
        <f aca="false">E26-$C$6</f>
        <v>130500</v>
      </c>
      <c r="F27" s="18" t="n">
        <f aca="false">F26-$C$6</f>
        <v>18000</v>
      </c>
      <c r="G27" s="18" t="n">
        <f aca="false">G26-$C$6</f>
        <v>53000</v>
      </c>
      <c r="H27" s="18" t="n">
        <f aca="false">H26-$C$6</f>
        <v>106500</v>
      </c>
      <c r="I27" s="18" t="n">
        <f aca="false">I26-$C$6</f>
        <v>95500</v>
      </c>
      <c r="J27" s="18" t="n">
        <f aca="false">J26-$C$6</f>
        <v>-17000</v>
      </c>
      <c r="K27" s="18" t="n">
        <f aca="false">K26-$C$6</f>
        <v>25000</v>
      </c>
      <c r="L27" s="18" t="n">
        <f aca="false">L26-$C$6</f>
        <v>88500</v>
      </c>
      <c r="M27" s="18" t="n">
        <f aca="false">M26-$C$6</f>
        <v>76500</v>
      </c>
      <c r="N27" s="18" t="n">
        <f aca="false">N26-$C$6</f>
        <v>58000</v>
      </c>
      <c r="O27" s="18" t="n">
        <f aca="false">O26-$C$6</f>
        <v>23000</v>
      </c>
    </row>
    <row r="28" customFormat="false" ht="15" hidden="false" customHeight="false" outlineLevel="0" collapsed="false">
      <c r="A28" s="10" t="s">
        <v>51</v>
      </c>
      <c r="C28" s="23" t="str">
        <f aca="false">IF(C26&lt;$C$6,"Sotto soglia","")</f>
        <v/>
      </c>
      <c r="D28" s="23" t="str">
        <f aca="false">IF(D26&lt;$C$6,"Sotto soglia","")</f>
        <v/>
      </c>
      <c r="E28" s="23" t="str">
        <f aca="false">IF(E26&lt;$C$6,"Sotto soglia","")</f>
        <v/>
      </c>
      <c r="F28" s="23" t="str">
        <f aca="false">IF(F26&lt;$C$6,"Sotto soglia","")</f>
        <v/>
      </c>
      <c r="G28" s="23" t="str">
        <f aca="false">IF(G26&lt;$C$6,"Sotto soglia","")</f>
        <v/>
      </c>
      <c r="H28" s="23" t="str">
        <f aca="false">IF(H26&lt;$C$6,"Sotto soglia","")</f>
        <v/>
      </c>
      <c r="I28" s="23" t="str">
        <f aca="false">IF(I26&lt;$C$6,"Sotto soglia","")</f>
        <v/>
      </c>
      <c r="J28" s="23" t="str">
        <f aca="false">IF(J26&lt;$C$6,"Sotto soglia","")</f>
        <v>Sotto soglia</v>
      </c>
      <c r="K28" s="23" t="str">
        <f aca="false">IF(K26&lt;$C$6,"Sotto soglia","")</f>
        <v/>
      </c>
      <c r="L28" s="23" t="str">
        <f aca="false">IF(L26&lt;$C$6,"Sotto soglia","")</f>
        <v/>
      </c>
      <c r="M28" s="23" t="str">
        <f aca="false">IF(M26&lt;$C$6,"Sotto soglia","")</f>
        <v/>
      </c>
      <c r="N28" s="23" t="str">
        <f aca="false">IF(N26&lt;$C$6,"Sotto soglia","")</f>
        <v/>
      </c>
      <c r="O28" s="23" t="str">
        <f aca="false">IF(O26&lt;$C$6,"Sotto soglia","")</f>
        <v/>
      </c>
    </row>
    <row r="30" customFormat="false" ht="15" hidden="false" customHeight="false" outlineLevel="0" collapsed="false">
      <c r="A30" s="2" t="s">
        <v>52</v>
      </c>
    </row>
  </sheetData>
  <conditionalFormatting sqref="C26:O26">
    <cfRule type="expression" priority="2" aboveAverage="0" equalAverage="0" bottom="0" percent="0" rank="0" text="" dxfId="0">
      <formula>C26&lt;$C$6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2026-10-14T09:22:37Z</dcterms:created>
  <dc:creator>openpyxl</dc:creator>
  <dc:description/>
  <dc:language>en-US</dc:language>
  <cp:lastModifiedBy/>
  <dcterms:modified xsi:type="dcterms:W3CDTF">2026-10-14T09:22:37Z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